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3560"/>
  </bookViews>
  <sheets>
    <sheet name="Sheet5" sheetId="5" r:id="rId1"/>
    <sheet name="Sheet1" sheetId="1" r:id="rId2"/>
    <sheet name="Sheet3" sheetId="3" r:id="rId3"/>
    <sheet name="Sheet7" sheetId="7" r:id="rId4"/>
  </sheets>
  <definedNames>
    <definedName name="_xlnm._FilterDatabase" localSheetId="1" hidden="1">Sheet1!$A$1:$CL$164</definedName>
    <definedName name="슬라이서_범위">#N/A</definedName>
    <definedName name="슬라이서_주용도">#N/A</definedName>
    <definedName name="슬라이서_최대지상층수">#N/A</definedName>
  </definedNames>
  <calcPr calcId="162913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M2" i="3" l="1"/>
  <c r="V2" i="3"/>
  <c r="BZ2" i="3"/>
  <c r="AZ2" i="3"/>
  <c r="Z2" i="3"/>
  <c r="AP2" i="3"/>
  <c r="H2" i="3"/>
  <c r="R2" i="3"/>
  <c r="AO2" i="3"/>
  <c r="BP2" i="3"/>
  <c r="BS2" i="3"/>
  <c r="AB2" i="3"/>
  <c r="S2" i="3"/>
  <c r="AC2" i="3"/>
  <c r="AL2" i="3"/>
  <c r="BG2" i="3"/>
  <c r="P2" i="3"/>
  <c r="Q2" i="3"/>
  <c r="AY2" i="3"/>
  <c r="G2" i="3"/>
  <c r="AS2" i="3"/>
  <c r="E2" i="3"/>
  <c r="AI2" i="3"/>
  <c r="BW2" i="3"/>
  <c r="M2" i="3"/>
  <c r="AW2" i="3"/>
  <c r="BK2" i="3"/>
  <c r="AF2" i="3"/>
  <c r="BH2" i="3"/>
  <c r="Y2" i="3"/>
  <c r="AD2" i="3"/>
  <c r="AN2" i="3"/>
  <c r="BU2" i="3"/>
  <c r="BN2" i="3"/>
  <c r="AM2" i="3"/>
  <c r="BI2" i="3"/>
  <c r="BQ2" i="3"/>
  <c r="F2" i="3"/>
  <c r="BF2" i="3"/>
  <c r="U2" i="3"/>
  <c r="K2" i="3"/>
  <c r="AH2" i="3"/>
  <c r="BL2" i="3"/>
  <c r="O2" i="3"/>
  <c r="BD2" i="3"/>
  <c r="AX2" i="3"/>
  <c r="AJ2" i="3"/>
  <c r="AA2" i="3"/>
  <c r="AK2" i="3"/>
  <c r="BE2" i="3"/>
  <c r="AT2" i="3"/>
  <c r="AU2" i="3"/>
  <c r="D2" i="3"/>
  <c r="L2" i="3"/>
  <c r="BR2" i="3"/>
  <c r="C2" i="3"/>
  <c r="AV2" i="3"/>
  <c r="AG2" i="3"/>
  <c r="J2" i="3"/>
  <c r="AR2" i="3"/>
  <c r="X2" i="3"/>
  <c r="BO2" i="3"/>
  <c r="BC2" i="3"/>
  <c r="BY2" i="3"/>
  <c r="AQ2" i="3"/>
  <c r="BV2" i="3"/>
  <c r="AE2" i="3"/>
  <c r="BB2" i="3"/>
  <c r="BT2" i="3"/>
  <c r="W2" i="3"/>
  <c r="N2" i="3"/>
  <c r="T2" i="3"/>
  <c r="B2" i="3"/>
  <c r="BX2" i="3"/>
  <c r="I2" i="3"/>
  <c r="CA2" i="3"/>
  <c r="BJ2" i="3"/>
  <c r="BA2" i="3"/>
  <c r="A1" i="3" l="1"/>
  <c r="AF1" i="3"/>
  <c r="BQ1" i="3"/>
  <c r="O1" i="3"/>
  <c r="I1" i="3"/>
  <c r="BS1" i="3"/>
  <c r="AS1" i="3"/>
  <c r="BC1" i="3"/>
  <c r="AL1" i="3"/>
  <c r="BW1" i="3"/>
  <c r="R1" i="3"/>
  <c r="AV1" i="3"/>
  <c r="N1" i="3"/>
  <c r="AU1" i="3"/>
  <c r="K1" i="3"/>
  <c r="AT1" i="3"/>
  <c r="F1" i="3"/>
  <c r="AP1" i="3"/>
  <c r="H1" i="3"/>
  <c r="AE1" i="3"/>
  <c r="BI1" i="3"/>
  <c r="Y1" i="3"/>
  <c r="BM1" i="3"/>
  <c r="J1" i="3"/>
  <c r="AN1" i="3"/>
  <c r="AO1" i="3"/>
  <c r="BD1" i="3"/>
  <c r="AM1" i="3"/>
  <c r="BG1" i="3"/>
  <c r="BJ1" i="3"/>
  <c r="G1" i="3"/>
  <c r="AX1" i="3"/>
  <c r="AQ1" i="3"/>
  <c r="U1" i="3"/>
  <c r="BL1" i="3"/>
  <c r="P1" i="3"/>
  <c r="Z1" i="3"/>
  <c r="E1" i="3"/>
  <c r="D1" i="3"/>
  <c r="AC1" i="3"/>
  <c r="W1" i="3"/>
  <c r="T1" i="3"/>
  <c r="AW1" i="3"/>
  <c r="BK1" i="3"/>
  <c r="BY1" i="3"/>
  <c r="BX1" i="3"/>
  <c r="AH1" i="3"/>
  <c r="BH1" i="3"/>
  <c r="L1" i="3"/>
  <c r="BZ1" i="3"/>
  <c r="AR1" i="3"/>
  <c r="BB1" i="3"/>
  <c r="BR1" i="3"/>
  <c r="BA1" i="3"/>
  <c r="BU1" i="3"/>
  <c r="AD1" i="3"/>
  <c r="AK1" i="3"/>
  <c r="M1" i="3"/>
  <c r="AJ1" i="3"/>
  <c r="C1" i="3"/>
  <c r="BF1" i="3"/>
  <c r="BN1" i="3"/>
  <c r="B1" i="3"/>
  <c r="AY1" i="3"/>
  <c r="S1" i="3"/>
  <c r="BV1" i="3"/>
  <c r="AZ1" i="3"/>
  <c r="AI1" i="3"/>
  <c r="BP1" i="3"/>
  <c r="BT1" i="3"/>
  <c r="Q1" i="3"/>
  <c r="AA1" i="3"/>
  <c r="V1" i="3"/>
  <c r="BO1" i="3"/>
  <c r="X1" i="3"/>
  <c r="AB1" i="3"/>
  <c r="CA1" i="3"/>
  <c r="BE1" i="3"/>
  <c r="AG1" i="3"/>
  <c r="F40" i="5" l="1"/>
  <c r="I27" i="5"/>
  <c r="L21" i="5"/>
  <c r="F35" i="5"/>
  <c r="F31" i="5"/>
  <c r="B9" i="7"/>
  <c r="C9" i="7" s="1"/>
  <c r="L9" i="5"/>
  <c r="F29" i="5"/>
  <c r="F34" i="5"/>
  <c r="F24" i="5"/>
  <c r="L14" i="5"/>
  <c r="L10" i="5"/>
  <c r="F42" i="5"/>
  <c r="I22" i="5"/>
  <c r="L16" i="5"/>
  <c r="F26" i="5"/>
  <c r="I21" i="5"/>
  <c r="F9" i="5"/>
  <c r="B3" i="7"/>
  <c r="C3" i="7" s="1"/>
  <c r="I36" i="5"/>
  <c r="I28" i="5"/>
  <c r="F10" i="5"/>
  <c r="F43" i="5"/>
  <c r="F20" i="5"/>
  <c r="F44" i="5"/>
  <c r="F37" i="5"/>
  <c r="L15" i="5"/>
  <c r="I23" i="5"/>
  <c r="L12" i="5"/>
  <c r="I24" i="5"/>
  <c r="I14" i="5"/>
  <c r="L20" i="5"/>
  <c r="F19" i="5"/>
  <c r="I30" i="5"/>
  <c r="F41" i="5"/>
  <c r="L18" i="5"/>
  <c r="L19" i="5"/>
  <c r="I33" i="5"/>
  <c r="I19" i="5"/>
  <c r="F27" i="5"/>
  <c r="F30" i="5"/>
  <c r="F36" i="5"/>
  <c r="F11" i="5"/>
  <c r="F12" i="5"/>
  <c r="F33" i="5"/>
  <c r="F23" i="5"/>
  <c r="I34" i="5"/>
  <c r="F28" i="5"/>
  <c r="I13" i="5"/>
  <c r="I20" i="5"/>
  <c r="F14" i="5"/>
  <c r="I32" i="5"/>
  <c r="I29" i="5"/>
  <c r="B6" i="7"/>
  <c r="C6" i="7" s="1"/>
  <c r="I9" i="5"/>
  <c r="I26" i="5"/>
  <c r="I11" i="5"/>
  <c r="I10" i="5"/>
  <c r="F17" i="5"/>
  <c r="I35" i="5"/>
  <c r="F32" i="5"/>
  <c r="I31" i="5"/>
  <c r="F38" i="5"/>
  <c r="F15" i="5"/>
  <c r="I12" i="5"/>
  <c r="F13" i="5"/>
  <c r="I16" i="5"/>
  <c r="F18" i="5"/>
  <c r="I17" i="5"/>
  <c r="F21" i="5"/>
  <c r="I18" i="5"/>
  <c r="F25" i="5"/>
  <c r="L17" i="5"/>
  <c r="F45" i="5"/>
  <c r="I25" i="5"/>
  <c r="I15" i="5"/>
  <c r="L13" i="5"/>
  <c r="F16" i="5"/>
  <c r="F22" i="5"/>
  <c r="L11" i="5"/>
  <c r="F39" i="5"/>
  <c r="N11" i="5" l="1"/>
  <c r="N9" i="5"/>
  <c r="N10" i="5"/>
  <c r="O11" i="5"/>
  <c r="O10" i="5"/>
  <c r="O9" i="5"/>
  <c r="Q9" i="5"/>
  <c r="Q10" i="5"/>
  <c r="Q11" i="5"/>
</calcChain>
</file>

<file path=xl/sharedStrings.xml><?xml version="1.0" encoding="utf-8"?>
<sst xmlns="http://schemas.openxmlformats.org/spreadsheetml/2006/main" count="2598" uniqueCount="674">
  <si>
    <t>주용도</t>
  </si>
  <si>
    <t>개수 : 구조확인서 및 구조계산서 누락</t>
  </si>
  <si>
    <t>개수 : 공작물 배치도 및 구조도 누락</t>
  </si>
  <si>
    <t>개수 : 실내재료마감표 누락</t>
  </si>
  <si>
    <t>개수 : 실외재료마감표 누락</t>
  </si>
  <si>
    <t>개수 : 소방관진입창 도서 누락</t>
  </si>
  <si>
    <t>개수 : 의제 협의 체크 누락</t>
  </si>
  <si>
    <t>개수 : 도로대장 누락</t>
  </si>
  <si>
    <t>개수 : 대지안전 확인서 누락</t>
  </si>
  <si>
    <t>개수 : 입면도 누락</t>
  </si>
  <si>
    <t>개수 : 종중규약 누락</t>
  </si>
  <si>
    <t>개수 : 조경계획도 누락</t>
  </si>
  <si>
    <t>개수 : 옹벽 토목구조기술자 검토서 누락</t>
  </si>
  <si>
    <t>개수 : 토지사용승낙서 누락</t>
  </si>
  <si>
    <t>개수 : 성장관리구역에 따른 개요의 인센티브내역 표기 누락</t>
  </si>
  <si>
    <t>개수 : 농지보전부담금 납부 영수증 누락</t>
  </si>
  <si>
    <t>개수 : 토목도면 일체 누락</t>
  </si>
  <si>
    <t>개수 : 배수설비 신고서 누락</t>
  </si>
  <si>
    <t>개수 : 지하층 가중지표면 산정 근거표 누락</t>
  </si>
  <si>
    <t>개수 : 다락산정 근거표 누락</t>
  </si>
  <si>
    <t>개수 : 전기, 위생, 기계 설비도면 일체 누락</t>
  </si>
  <si>
    <t>개수 : 건축사자격증 누락</t>
  </si>
  <si>
    <t>개수 : 창호도 누락</t>
  </si>
  <si>
    <t>개수 : 도로폐지 신청서 누락</t>
  </si>
  <si>
    <t>개수 : 대리인위임장 누락</t>
  </si>
  <si>
    <t>개수 : 지상권자 사용 동의서 누락</t>
  </si>
  <si>
    <t>개수 : 대지종횡단면도 누락</t>
  </si>
  <si>
    <t>개수 : 허가조서 누락</t>
  </si>
  <si>
    <t>개수 : 건축주 신상정보 누락</t>
  </si>
  <si>
    <t>개수 : 성장관리방안 체크리스트 누락</t>
  </si>
  <si>
    <t>개수 : 세움터 설계도서 인증 누락</t>
  </si>
  <si>
    <t>개수 : 오우수처리계획도면 누락</t>
  </si>
  <si>
    <t>개수 : 정북방향 일조권 검토 내역서 누락</t>
  </si>
  <si>
    <t>개수 : 용도지역/지구 입력누락</t>
  </si>
  <si>
    <t>개수 : 진출입계획, 주차계획도면 누락</t>
  </si>
  <si>
    <t>개수 : 공작물축조신고서 구간별로 신청 누락</t>
  </si>
  <si>
    <t>개수 : 에너지절약계획서 미인증</t>
  </si>
  <si>
    <t>개수 : 주택건설사업계획승인 허가취소된 증빙서류 누락</t>
  </si>
  <si>
    <t>개수 : 구조계산서와 구조도면 상이</t>
  </si>
  <si>
    <t>개수 : 건폐율/용적률 3째자리에서 반올림</t>
  </si>
  <si>
    <t>개수 : 신청서 오류</t>
  </si>
  <si>
    <t>개수 : 구조안전확인서 연면적, 높이, 지역계수 등 오류</t>
  </si>
  <si>
    <t>개수 : 구조안전확인서 작성자 오류</t>
  </si>
  <si>
    <t>개수 : 대지안의 공지 기준 위반</t>
  </si>
  <si>
    <t>개수 : 건축과 토목도면 주차구획 상이</t>
  </si>
  <si>
    <t>개수 : 대지종횡단면도 경사도 표기</t>
  </si>
  <si>
    <t>개수 : 반자높이 표기 누락</t>
  </si>
  <si>
    <t>개수 : 복합자재확인서 열관류율 누락</t>
  </si>
  <si>
    <t>개수 : 대지종단면도상 기존옹벽 표기 누락</t>
  </si>
  <si>
    <t>개수 : 외벽마감재료 불연재료 미표기</t>
  </si>
  <si>
    <t>개수 : 공작물 축조신고 미작성</t>
  </si>
  <si>
    <t>개수 : 입면과 배치도상 공작물 불일치</t>
  </si>
  <si>
    <t>개수 : 층간바닥설계 오류</t>
  </si>
  <si>
    <t>개수 : 배치도에 인접대지경계선 치수 표기</t>
  </si>
  <si>
    <t>개수 : 토목도면과 오우수계획도면 불일치</t>
  </si>
  <si>
    <t>개수 : 마감재료표 단면도에 표기 누락</t>
  </si>
  <si>
    <t>개수 : 단열재 등급 누락</t>
  </si>
  <si>
    <t>개수 : 오우수관로 최종방류구 미표기</t>
  </si>
  <si>
    <t>개수 : 도로지정탭 미입력</t>
  </si>
  <si>
    <t>개수 : 3미터마다 가중지표선 표기누락</t>
  </si>
  <si>
    <t>개수 : 석축경사도 표기 누락</t>
  </si>
  <si>
    <t>개수 : 배치도 대지종횡단면도 레벨 불일치</t>
  </si>
  <si>
    <t>개수 : 배치도에 도시계획도로 표기 누락</t>
  </si>
  <si>
    <t>개수 : 차로진입구간 경사도 미표기</t>
  </si>
  <si>
    <t>개수 : 접지면적 솔리드 해치 표기 누락</t>
  </si>
  <si>
    <t>개수 : 배치도상 도로점용구간 표기 누락</t>
  </si>
  <si>
    <t>개수 : 단열재 설계 오류</t>
  </si>
  <si>
    <t>개수 : 주차구획 면적 오류</t>
  </si>
  <si>
    <t>개수 : 면적산출 오류</t>
  </si>
  <si>
    <t>개수 : 차면시설 설계누락</t>
  </si>
  <si>
    <t>개수 : 가스저장설비이격기준</t>
  </si>
  <si>
    <t>개수 : 개요와 신청서의 건축물 높이 불일치</t>
  </si>
  <si>
    <t>개수 : 조경면적 최소길이 1미터 위반</t>
  </si>
  <si>
    <t>개수 : 범죄예방설계가이드라인에 따른 설계적용 누락</t>
  </si>
  <si>
    <t>개수 : 지구단위계획 지침상 지하층 설치 불가</t>
  </si>
  <si>
    <t>개수 : 구조안전확인서 kbc2016 사용 위반</t>
  </si>
  <si>
    <t>개수 : 발코니확장 전 거실 2.1미터 확보 위반</t>
  </si>
  <si>
    <t>개수 : 지표면가중평균선에서 높이 산정</t>
  </si>
  <si>
    <t>개수 : 기타(안전)</t>
  </si>
  <si>
    <t>공동주택</t>
  </si>
  <si>
    <t>교육연구시설</t>
  </si>
  <si>
    <t>단독주택</t>
  </si>
  <si>
    <t>업무시설</t>
  </si>
  <si>
    <t>운동시설</t>
  </si>
  <si>
    <t>자동차관련시설</t>
  </si>
  <si>
    <t>제1종근린생활시설</t>
  </si>
  <si>
    <t>제2종근린생활시설</t>
  </si>
  <si>
    <t>종교시설</t>
  </si>
  <si>
    <t>(비어 있음)</t>
  </si>
  <si>
    <t>총합계</t>
  </si>
  <si>
    <t>건축구분</t>
  </si>
  <si>
    <t>허가번호</t>
  </si>
  <si>
    <t>건축주명</t>
  </si>
  <si>
    <t>대지위치</t>
  </si>
  <si>
    <t>연면적(㎡)</t>
  </si>
  <si>
    <t>최대지상층수</t>
  </si>
  <si>
    <t>최대지하층수</t>
  </si>
  <si>
    <t>보완사항</t>
    <phoneticPr fontId="3" type="noConversion"/>
  </si>
  <si>
    <t>구조확인서 및 구조계산서 누락</t>
    <phoneticPr fontId="4" type="noConversion"/>
  </si>
  <si>
    <t>공작물 배치도 및 구조도 누락</t>
    <phoneticPr fontId="4" type="noConversion"/>
  </si>
  <si>
    <t>실내재료마감표 누락</t>
    <phoneticPr fontId="4" type="noConversion"/>
  </si>
  <si>
    <t>실외재료마감표 누락</t>
    <phoneticPr fontId="4" type="noConversion"/>
  </si>
  <si>
    <t>소방관진입창 도서 누락</t>
    <phoneticPr fontId="4" type="noConversion"/>
  </si>
  <si>
    <t>의제 협의 체크 누락</t>
    <phoneticPr fontId="4" type="noConversion"/>
  </si>
  <si>
    <t>도로대장 누락</t>
    <phoneticPr fontId="4" type="noConversion"/>
  </si>
  <si>
    <t>대지안전 확인서 누락</t>
    <phoneticPr fontId="4" type="noConversion"/>
  </si>
  <si>
    <t>입면도 누락</t>
    <phoneticPr fontId="4" type="noConversion"/>
  </si>
  <si>
    <t>종중규약 누락</t>
    <phoneticPr fontId="4" type="noConversion"/>
  </si>
  <si>
    <t>조경계획도 누락</t>
    <phoneticPr fontId="4" type="noConversion"/>
  </si>
  <si>
    <t>옹벽 토목구조기술자 검토서 누락</t>
    <phoneticPr fontId="4" type="noConversion"/>
  </si>
  <si>
    <t>토지사용승낙서 누락</t>
    <phoneticPr fontId="4" type="noConversion"/>
  </si>
  <si>
    <t>성장관리구역에 따른 개요의 인센티브내역 표기 누락</t>
    <phoneticPr fontId="4" type="noConversion"/>
  </si>
  <si>
    <t>농지보전부담금 납부 영수증 누락</t>
    <phoneticPr fontId="4" type="noConversion"/>
  </si>
  <si>
    <t>토목도면 일체 누락</t>
    <phoneticPr fontId="4" type="noConversion"/>
  </si>
  <si>
    <t>배수설비 신고서 누락</t>
    <phoneticPr fontId="4" type="noConversion"/>
  </si>
  <si>
    <t>지하층 가중지표면 산정 근거표 누락</t>
    <phoneticPr fontId="4" type="noConversion"/>
  </si>
  <si>
    <t>다락산정 근거표 누락</t>
    <phoneticPr fontId="4" type="noConversion"/>
  </si>
  <si>
    <t>전기, 위생, 기계 설비도면 일체 누락</t>
    <phoneticPr fontId="4" type="noConversion"/>
  </si>
  <si>
    <t>건축사자격증 누락</t>
    <phoneticPr fontId="4" type="noConversion"/>
  </si>
  <si>
    <t>창호도 누락</t>
    <phoneticPr fontId="4" type="noConversion"/>
  </si>
  <si>
    <t>도로폐지 신청서 누락</t>
    <phoneticPr fontId="4" type="noConversion"/>
  </si>
  <si>
    <t>대리인위임장 누락</t>
    <phoneticPr fontId="4" type="noConversion"/>
  </si>
  <si>
    <t>지상권자 사용 동의서 누락</t>
    <phoneticPr fontId="4" type="noConversion"/>
  </si>
  <si>
    <t>대지종횡단면도 누락</t>
    <phoneticPr fontId="4" type="noConversion"/>
  </si>
  <si>
    <t>허가조서 누락</t>
    <phoneticPr fontId="4" type="noConversion"/>
  </si>
  <si>
    <t>건축주 신상정보 누락</t>
    <phoneticPr fontId="4" type="noConversion"/>
  </si>
  <si>
    <t>성장관리방안 체크리스트 누락</t>
    <phoneticPr fontId="4" type="noConversion"/>
  </si>
  <si>
    <t>세움터 설계도서 인증 누락</t>
    <phoneticPr fontId="4" type="noConversion"/>
  </si>
  <si>
    <t>오우수처리계획도면 누락</t>
    <phoneticPr fontId="4" type="noConversion"/>
  </si>
  <si>
    <t>정북방향 일조권 검토 내역서 누락</t>
    <phoneticPr fontId="4" type="noConversion"/>
  </si>
  <si>
    <t>용도지역/지구 입력누락</t>
    <phoneticPr fontId="4" type="noConversion"/>
  </si>
  <si>
    <t>진출입계획, 주차계획도면 누락</t>
    <phoneticPr fontId="4" type="noConversion"/>
  </si>
  <si>
    <t>공작물축조신고서 구간별로 신청 누락</t>
    <phoneticPr fontId="4" type="noConversion"/>
  </si>
  <si>
    <t>에너지절약계획서 미인증</t>
    <phoneticPr fontId="4" type="noConversion"/>
  </si>
  <si>
    <t>주택건설사업계획승인 허가취소된 증빙서류 누락</t>
    <phoneticPr fontId="4" type="noConversion"/>
  </si>
  <si>
    <t>구조계산서와 구조도면 상이</t>
    <phoneticPr fontId="4" type="noConversion"/>
  </si>
  <si>
    <t>건폐율/용적률 3째자리에서 반올림</t>
    <phoneticPr fontId="4" type="noConversion"/>
  </si>
  <si>
    <t>신청서 오류</t>
    <phoneticPr fontId="4" type="noConversion"/>
  </si>
  <si>
    <t>구조안전확인서 연면적, 높이, 지역계수 등 오류</t>
    <phoneticPr fontId="4" type="noConversion"/>
  </si>
  <si>
    <t>구조안전확인서 작성자 오류</t>
    <phoneticPr fontId="4" type="noConversion"/>
  </si>
  <si>
    <t>건축과 토목도면 주차구획 상이</t>
    <phoneticPr fontId="4" type="noConversion"/>
  </si>
  <si>
    <t>대지종횡단면도 경사도 표기</t>
    <phoneticPr fontId="4" type="noConversion"/>
  </si>
  <si>
    <t>반자높이 표기 누락</t>
    <phoneticPr fontId="4" type="noConversion"/>
  </si>
  <si>
    <t>복합자재확인서 열관류율 누락</t>
    <phoneticPr fontId="4" type="noConversion"/>
  </si>
  <si>
    <t>대지종단면도상 기존옹벽 표기 누락</t>
    <phoneticPr fontId="4" type="noConversion"/>
  </si>
  <si>
    <t>외벽마감재료 불연재료 미표기</t>
    <phoneticPr fontId="4" type="noConversion"/>
  </si>
  <si>
    <t>공작물 축조신고 미작성</t>
    <phoneticPr fontId="4" type="noConversion"/>
  </si>
  <si>
    <t>입면과 배치도상 공작물 불일치</t>
    <phoneticPr fontId="4" type="noConversion"/>
  </si>
  <si>
    <t>층간바닥설계 오류</t>
    <phoneticPr fontId="4" type="noConversion"/>
  </si>
  <si>
    <t>배치도에 인접대지경계선 치수 표기</t>
    <phoneticPr fontId="4" type="noConversion"/>
  </si>
  <si>
    <t>토목도면과 오우수계획도면 불일치</t>
    <phoneticPr fontId="4" type="noConversion"/>
  </si>
  <si>
    <t>마감재료표 단면도에 표기 누락</t>
    <phoneticPr fontId="4" type="noConversion"/>
  </si>
  <si>
    <t>단열재 등급 누락</t>
    <phoneticPr fontId="4" type="noConversion"/>
  </si>
  <si>
    <t>오우수관로 최종방류구 미표기</t>
    <phoneticPr fontId="4" type="noConversion"/>
  </si>
  <si>
    <t>도로지정탭 미입력</t>
    <phoneticPr fontId="4" type="noConversion"/>
  </si>
  <si>
    <t>3미터마다 가중지표선 표기누락</t>
    <phoneticPr fontId="4" type="noConversion"/>
  </si>
  <si>
    <t>석축경사도 표기 누락</t>
    <phoneticPr fontId="4" type="noConversion"/>
  </si>
  <si>
    <t>배치도 대지종횡단면도 레벨 불일치</t>
    <phoneticPr fontId="4" type="noConversion"/>
  </si>
  <si>
    <t>차로진입구간 경사도 미표기</t>
    <phoneticPr fontId="4" type="noConversion"/>
  </si>
  <si>
    <t>접지면적 솔리드 해치 표기 누락</t>
    <phoneticPr fontId="4" type="noConversion"/>
  </si>
  <si>
    <t>배치도상 도로점용구간 표기 누락</t>
    <phoneticPr fontId="4" type="noConversion"/>
  </si>
  <si>
    <t>단열재 설계 오류</t>
    <phoneticPr fontId="4" type="noConversion"/>
  </si>
  <si>
    <t>주차구획 면적 오류</t>
    <phoneticPr fontId="4" type="noConversion"/>
  </si>
  <si>
    <t>면적산출 오류</t>
    <phoneticPr fontId="4" type="noConversion"/>
  </si>
  <si>
    <t>차면시설 설계누락</t>
    <phoneticPr fontId="4" type="noConversion"/>
  </si>
  <si>
    <t>가스저장설비이격기준</t>
    <phoneticPr fontId="4" type="noConversion"/>
  </si>
  <si>
    <t>개요와 신청서의 건축물 높이 불일치</t>
    <phoneticPr fontId="4" type="noConversion"/>
  </si>
  <si>
    <t>조경면적 최소길이 1미터 위반</t>
    <phoneticPr fontId="4" type="noConversion"/>
  </si>
  <si>
    <t>범죄예방설계가이드라인에 따른 설계적용 누락</t>
    <phoneticPr fontId="4" type="noConversion"/>
  </si>
  <si>
    <t>지구단위계획 지침상 지하층 설치 불가</t>
    <phoneticPr fontId="4" type="noConversion"/>
  </si>
  <si>
    <t>구조안전확인서 kbc2016 사용 위반</t>
    <phoneticPr fontId="4" type="noConversion"/>
  </si>
  <si>
    <t>발코니확장 전 거실 2.1미터 확보 위반</t>
    <phoneticPr fontId="4" type="noConversion"/>
  </si>
  <si>
    <t>지표면가중평균선에서 높이 산정</t>
    <phoneticPr fontId="4" type="noConversion"/>
  </si>
  <si>
    <t>기타(안전)</t>
    <phoneticPr fontId="3" type="noConversion"/>
  </si>
  <si>
    <t>신축</t>
  </si>
  <si>
    <t>2020-건축허가과-신축허가-149</t>
  </si>
  <si>
    <t>경기도 용인시 수지구 고기동 259-138</t>
  </si>
  <si>
    <t>2</t>
  </si>
  <si>
    <t>0</t>
  </si>
  <si>
    <t>○</t>
    <phoneticPr fontId="4" type="noConversion"/>
  </si>
  <si>
    <t>2020-건축허가과-신축허가-97</t>
  </si>
  <si>
    <t>경기도 용인시 수지구 고기동 655-30 외1필지</t>
  </si>
  <si>
    <t>2020-건축허가과-신축허가-122</t>
  </si>
  <si>
    <t>경기도 용인시 수지구 고기동 698-8</t>
  </si>
  <si>
    <t>1</t>
  </si>
  <si>
    <t>2020-건축허가과-신축허가-123</t>
  </si>
  <si>
    <t>경기도 용인시 수지구 고기동 698-7</t>
  </si>
  <si>
    <t>2020-건축허가과-신축허가-63</t>
  </si>
  <si>
    <t>경기도 용인시 수지구 고기동 377-4 외2필지</t>
  </si>
  <si>
    <t>2020-건축허가과-신축허가-150</t>
  </si>
  <si>
    <t>2020-건축허가과-신축허가-151</t>
  </si>
  <si>
    <t>2020-건축허가과-신축허가-153</t>
  </si>
  <si>
    <t>경기도 용인시 수지구 고기동 259-137</t>
  </si>
  <si>
    <t>2020-건축허가과-신축허가-152</t>
  </si>
  <si>
    <t>2020-건축허가과-신축허가-100</t>
  </si>
  <si>
    <t>경기도 용인시 수지구 동천동 883-10</t>
  </si>
  <si>
    <t>2020-건축허가과-신축허가-106</t>
  </si>
  <si>
    <t>경기도 용인시 수지구 고기동 30-82 외1필지</t>
  </si>
  <si>
    <t>2020-건축허가과-신축허가-83</t>
  </si>
  <si>
    <t>경기도 용인시 수지구 고기동 514-29 외1필지</t>
  </si>
  <si>
    <t>구조안전확인서
1. 토지사용승낙서
2. 건축법 제49조에 따른 소방관진입창 설치
3. 건축개요에 건폐율 인센티브 내용 기재
4. 대지종횡단면도 : 사면 표기</t>
    <phoneticPr fontId="3" type="noConversion"/>
  </si>
  <si>
    <t>2020-건축허가과-신축허가-30</t>
  </si>
  <si>
    <t>경기도 용인시 수지구 고기동 719-2</t>
  </si>
  <si>
    <t>2020-건축허가과-신축허가-175</t>
  </si>
  <si>
    <t>경기도 용인시 수지구 고기동 403 외1필지</t>
  </si>
  <si>
    <t>2020-건축허가과-신축허가-176</t>
  </si>
  <si>
    <t>경기도 용인시 수지구 고기동 403</t>
  </si>
  <si>
    <t>2020-건축허가과-신축허가-38</t>
  </si>
  <si>
    <t>경기도 용인시 수지구 신봉동 714-19</t>
  </si>
  <si>
    <t>2020-건축허가과-신축허가-120</t>
  </si>
  <si>
    <t>경기도 용인시 수지구 고기동 27-6 외1필지</t>
  </si>
  <si>
    <t>2020-건축허가과-신축허가-147</t>
  </si>
  <si>
    <t>경기도 용인시 수지구 고기동 495-21</t>
  </si>
  <si>
    <t>2020-건축허가과-신축허가-164</t>
  </si>
  <si>
    <t>경기도 용인시 수지구 고기동 15-46</t>
  </si>
  <si>
    <t>2020-건축허가과-신축허가-15</t>
  </si>
  <si>
    <t>경기도 용인시 수지구 고기동 495-20</t>
  </si>
  <si>
    <t>2020-건축허가과-신축허가-108</t>
  </si>
  <si>
    <t>경기도 용인시 수지구 죽전동 1267-33</t>
  </si>
  <si>
    <t>2020-건축허가과-신축허가-148</t>
  </si>
  <si>
    <t>2020-건축허가과-신축허가-165</t>
  </si>
  <si>
    <t>경기도 용인시 수지구 고기동 15-46 외1필지</t>
  </si>
  <si>
    <t>2020-건축허가과-신축허가-121</t>
  </si>
  <si>
    <t>2020-건축허가과-신축허가-124</t>
  </si>
  <si>
    <t>2020-건축허가과-신축허가-130</t>
  </si>
  <si>
    <t>경기도 용인시 수지구 고기동 15-162 외1필지</t>
  </si>
  <si>
    <t>2020-건축허가과-신축허가-7</t>
  </si>
  <si>
    <t>경기도 용인시 수지구 동천동 15-92</t>
  </si>
  <si>
    <t>2020-건축허가과-신축허가-172</t>
  </si>
  <si>
    <t>경기도 용인시 수지구 성복동 510-46</t>
  </si>
  <si>
    <t>2020-건축허가과-신축허가-42</t>
  </si>
  <si>
    <t>경기도 용인시 수지구 신봉동 714-1 외1필지</t>
  </si>
  <si>
    <t>2020-건축허가과-신축허가-48</t>
  </si>
  <si>
    <t>경기도 용인시 수지구 신봉동 714-2</t>
  </si>
  <si>
    <t>2020-건축허가과-신축허가-82</t>
  </si>
  <si>
    <t>경기도 용인시 수지구 동천동 596-23</t>
  </si>
  <si>
    <t>2020-건축허가과-신축허가-101</t>
  </si>
  <si>
    <t>경기도 용인시 수지구 고기동 495-48</t>
  </si>
  <si>
    <t>2020-건축허가과-신축허가-46</t>
  </si>
  <si>
    <t>경기도 용인시 수지구 신봉동 714-17</t>
  </si>
  <si>
    <t>2020-건축허가과-신축허가-33</t>
  </si>
  <si>
    <t>경기도 용인시 수지구 고기동 719-8 외2필지</t>
  </si>
  <si>
    <t>2020-건축허가과-신축허가-66</t>
  </si>
  <si>
    <t>경기도 용인시 수지구 동천동 15-81</t>
  </si>
  <si>
    <t>2020-건축허가과-신축허가-64</t>
  </si>
  <si>
    <t>경기도 용인시 수지구 죽전동 1267-4</t>
  </si>
  <si>
    <t>2020-건축허가과-신축허가-34</t>
  </si>
  <si>
    <t>경기도 용인시 수지구 신봉동 714-5</t>
  </si>
  <si>
    <t>2020-건축허가과-신축허가-45</t>
  </si>
  <si>
    <t>경기도 용인시 수지구 신봉동 714-24</t>
  </si>
  <si>
    <t>2020-건축허가과-신축허가-47</t>
  </si>
  <si>
    <t>경기도 용인시 수지구 신봉동 714-16</t>
  </si>
  <si>
    <t>2020-건축허가과-신축허가-49</t>
  </si>
  <si>
    <t>경기도 용인시 수지구 신봉동 714-6</t>
  </si>
  <si>
    <t>2020-건축허가과-신축허가-81</t>
  </si>
  <si>
    <t>경기도 용인시 수지구 죽전동 1267-5</t>
  </si>
  <si>
    <t>2020-건축허가과-신축허가-32</t>
  </si>
  <si>
    <t>경기도 용인시 수지구 고기동 719-2 외2필지</t>
  </si>
  <si>
    <t>2020-건축허가과-신축허가-29</t>
  </si>
  <si>
    <t>경기도 용인시 수지구 고기동 719-2 외1필지</t>
  </si>
  <si>
    <t>2020-건축허가과-신축허가-105</t>
  </si>
  <si>
    <t>경기도 용인시 수지구 동천동 484-68</t>
  </si>
  <si>
    <t>2020-건축허가과-신축허가-14</t>
  </si>
  <si>
    <t>경기도 용인시 수지구 죽전동 1267-15</t>
  </si>
  <si>
    <t>2020-건축허가과-신축허가-92</t>
  </si>
  <si>
    <t>경기도 용인시 수지구 죽전동 1267-24</t>
  </si>
  <si>
    <t>2020-건축허가과-신축허가-86</t>
  </si>
  <si>
    <t>경기도 용인시 수지구 동천동 727-6</t>
  </si>
  <si>
    <t>2020-건축허가과-신축허가-155</t>
  </si>
  <si>
    <t>경기도 용인시 수지구 고기동 645-2</t>
  </si>
  <si>
    <t>2020-건축허가과-신축허가-136</t>
  </si>
  <si>
    <t>경기도 용인시 수지구 죽전동 1267-1</t>
  </si>
  <si>
    <t>2020-건축허가과-신축허가-112</t>
  </si>
  <si>
    <t>경기도 용인시 수지구 죽전동 1267-25</t>
  </si>
  <si>
    <t>2020-건축허가과-신축허가-56</t>
  </si>
  <si>
    <t>경기도 용인시 수지구 고기동 742-14</t>
  </si>
  <si>
    <t>2020-건축허가과-신축허가-51</t>
  </si>
  <si>
    <t>경기도 용인시 수지구 동천동 727-14</t>
  </si>
  <si>
    <t>2020-건축허가과-신축허가-31</t>
  </si>
  <si>
    <t>경기도 용인시 수지구 고기동 719-2 외3필지</t>
  </si>
  <si>
    <t>도로폐지신청서</t>
    <phoneticPr fontId="3" type="noConversion"/>
  </si>
  <si>
    <t>2020-건축허가과-신축허가-171</t>
  </si>
  <si>
    <t>경기도 용인시 수지구 신봉동 586-5 외2필지</t>
  </si>
  <si>
    <t>2020-건축허가과-신축허가-119</t>
  </si>
  <si>
    <t>경기도 용인시 수지구 성복동 549-26</t>
  </si>
  <si>
    <t>2020-건축허가과-신축허가-154</t>
  </si>
  <si>
    <t>경기도 용인시 수지구 상현동 1146-4</t>
  </si>
  <si>
    <t>2020-건축허가과-신축허가-157</t>
  </si>
  <si>
    <t>경기도 용인시 수지구 죽전동 1267-34</t>
  </si>
  <si>
    <t>2020-건축허가과-신축허가-158</t>
  </si>
  <si>
    <t>경기도 용인시 수지구 죽전동 1267-35</t>
  </si>
  <si>
    <t>2020-건축허가과-신축허가-133</t>
  </si>
  <si>
    <t>경기도 용인시 수지구 죽전동 1377-1</t>
  </si>
  <si>
    <t>2020-건축허가과-신축허가-95</t>
  </si>
  <si>
    <t>경기도 용인시 수지구 동천동 15-83</t>
  </si>
  <si>
    <t>2020-건축허가과-신축허가-24</t>
  </si>
  <si>
    <t>경기도 용인시 수지구 죽전동 1267-2</t>
  </si>
  <si>
    <t>2020-건축허가과-신축허가-166</t>
  </si>
  <si>
    <t>경기도 용인시 수지구 신봉동 706-10</t>
  </si>
  <si>
    <t>2020-건축허가과-신축허가-170</t>
  </si>
  <si>
    <t>경기도 용인시 수지구 동천동 714-40 외2필지</t>
  </si>
  <si>
    <t>2020-건축허가과-신축허가-129</t>
  </si>
  <si>
    <t>경기도 용인시 수지구 죽전동 1377-15</t>
  </si>
  <si>
    <t>○</t>
  </si>
  <si>
    <t>2020-건축허가과-신축허가-167</t>
  </si>
  <si>
    <t>2020-건축허가과-신축허가-6</t>
  </si>
  <si>
    <t>경기도 용인시 수지구 동천동 15-17</t>
  </si>
  <si>
    <t>2020-건축허가과-신축허가-73</t>
  </si>
  <si>
    <t>경기도 용인시 수지구 고기동 27-1</t>
  </si>
  <si>
    <t>2020-건축허가과-신축허가-17</t>
  </si>
  <si>
    <t>경기도 용인시 수지구 고기동 610-21</t>
  </si>
  <si>
    <t>2020-건축허가과-신축허가-2</t>
  </si>
  <si>
    <t>경기도 용인시 수지구 죽전동 1267-26</t>
  </si>
  <si>
    <t>2020-건축허가과-신축허가-18</t>
  </si>
  <si>
    <t>경기도 용인시 수지구 고기동 610-20</t>
  </si>
  <si>
    <t>2020-건축허가과-신축허가-19</t>
  </si>
  <si>
    <t>경기도 용인시 수지구 고기동 610-16</t>
  </si>
  <si>
    <t>2020-건축허가과-신축허가-20</t>
  </si>
  <si>
    <t>경기도 용인시 수지구 고기동 610-19</t>
  </si>
  <si>
    <t>2020-건축허가과-신축허가-21</t>
  </si>
  <si>
    <t>경기도 용인시 수지구 고기동 610-18</t>
  </si>
  <si>
    <t>2020-건축허가과-신축허가-22</t>
  </si>
  <si>
    <t>경기도 용인시 수지구 고기동 610-17</t>
  </si>
  <si>
    <t>2020-건축허가과-신축허가-43</t>
  </si>
  <si>
    <t>2020-건축허가과-신축허가-159</t>
  </si>
  <si>
    <t>경기도 용인시 수지구 고기동 478-4 외2필지</t>
  </si>
  <si>
    <t>2020-건축허가과-신축허가-91</t>
  </si>
  <si>
    <t>경기도 용인시 수지구 고기동 201</t>
  </si>
  <si>
    <t>2020-건축허가과-신축허가-115</t>
  </si>
  <si>
    <t>경기도 용인시 수지구 고기동 561-1 외3필지</t>
  </si>
  <si>
    <t>2020-건축허가과-신축허가-5</t>
  </si>
  <si>
    <t>경기도 용인시 수지구 고기동 394-18 외2필지</t>
  </si>
  <si>
    <t>2020-건축허가과-신축허가-79</t>
  </si>
  <si>
    <t>경기도 용인시 수지구 신봉동 706-9</t>
  </si>
  <si>
    <t>2020-건축허가과-신축허가-75</t>
  </si>
  <si>
    <t>경기도 용인시 수지구 고기동 345-6</t>
  </si>
  <si>
    <t>2020-건축허가과-신축허가-16</t>
  </si>
  <si>
    <t>경기도 용인시 수지구 고기동 610-22 외1필지</t>
  </si>
  <si>
    <t>2020-건축허가과-신축허가-96</t>
  </si>
  <si>
    <t>경기도 용인시 수지구 죽전동 1377-14</t>
  </si>
  <si>
    <t>2020-건축허가과-신축허가-114</t>
  </si>
  <si>
    <t>경기도 용인시 수지구 고기동 30-156</t>
  </si>
  <si>
    <t>2020-건축허가과-신축허가-162</t>
  </si>
  <si>
    <t>경기도 용인시 수지구 죽전동 1377-7</t>
  </si>
  <si>
    <t>2020-건축허가과-신축허가-113</t>
  </si>
  <si>
    <t>2020-건축허가과-신축허가-36</t>
  </si>
  <si>
    <t>경기도 용인시 수지구 신봉동 714-18</t>
  </si>
  <si>
    <t>2020-건축허가과-신축허가-39</t>
  </si>
  <si>
    <t>2020-건축허가과-신축허가-23</t>
  </si>
  <si>
    <t>경기도 용인시 수지구 고기동 610-1</t>
  </si>
  <si>
    <t>2020-건축허가과-신축허가-35</t>
  </si>
  <si>
    <t>경기도 용인시 수지구 신봉동 714-4</t>
  </si>
  <si>
    <t>2020-건축허가과-신축허가-37</t>
  </si>
  <si>
    <t>2020-건축허가과-신축허가-40</t>
  </si>
  <si>
    <t>경기도 용인시 수지구 신봉동 714-1</t>
  </si>
  <si>
    <t>2020-건축허가과-신축허가-69</t>
  </si>
  <si>
    <t>경기도 용인시 수지구 고기동 492-24</t>
  </si>
  <si>
    <t>2020-건축허가과-신축허가-58</t>
  </si>
  <si>
    <t>경기도 용인시 수지구 죽전동 1377-13</t>
  </si>
  <si>
    <t>2020-건축허가과-신축허가-41</t>
  </si>
  <si>
    <t>경기도 용인시 수지구 신봉동 714-21</t>
  </si>
  <si>
    <t>2020-건축허가과-신축허가-107</t>
  </si>
  <si>
    <t>경기도 용인시 수지구 죽전동 1267-16</t>
  </si>
  <si>
    <t>2020-건축허가과-신축허가-160</t>
  </si>
  <si>
    <t>경기도 용인시 수지구 고기동 395-4</t>
  </si>
  <si>
    <t>2020-건축허가과-신축허가-53</t>
  </si>
  <si>
    <t>경기도 용인시 수지구 고기동 158-27</t>
  </si>
  <si>
    <t>2020-건축허가과-신축허가-60</t>
  </si>
  <si>
    <t>경기도 용인시 수지구 신봉동 753-3</t>
  </si>
  <si>
    <t>2020-건축허가과-신축허가-78</t>
  </si>
  <si>
    <t>경기도 용인시 수지구 동천동 484-17</t>
  </si>
  <si>
    <t>2020-건축허가과-신축허가-55</t>
  </si>
  <si>
    <t>경기도 용인시 수지구 고기동 721-4</t>
  </si>
  <si>
    <t>2020-건축허가과-신축허가-87</t>
  </si>
  <si>
    <t>경기도 용인시 수지구 동천동 748</t>
  </si>
  <si>
    <t>2020-건축허가과-신축허가-111</t>
  </si>
  <si>
    <t>경기도 용인시 수지구 죽전동 1267-12</t>
  </si>
  <si>
    <t>2020-건축허가과-신축허가-134</t>
  </si>
  <si>
    <t>경기도 용인시 수지구 고기동 655-15 외1필지</t>
  </si>
  <si>
    <t>2020-건축허가과-신축허가-137</t>
  </si>
  <si>
    <t>경기도 용인시 수지구 성복동 510-8</t>
  </si>
  <si>
    <t>2020-건축허가과-신축허가-110</t>
  </si>
  <si>
    <t>경기도 용인시 수지구 동천동 921</t>
  </si>
  <si>
    <t>2020-건축허가과-신축허가-44</t>
  </si>
  <si>
    <t>경기도 용인시 수지구 신봉동 714-13 외1필지</t>
  </si>
  <si>
    <t>2020-건축허가과-신축허가-109</t>
  </si>
  <si>
    <t>경기도 용인시 수지구 동천동 97-39</t>
  </si>
  <si>
    <t>2020-건축허가과-신축허가-93</t>
  </si>
  <si>
    <t>경기도 용인시 수지구 고기동 22-15</t>
  </si>
  <si>
    <t>단독주택</t>
    <phoneticPr fontId="3" type="noConversion"/>
  </si>
  <si>
    <t>2020-건축허가과-신축허가-135</t>
  </si>
  <si>
    <t>경기도 용인시 수지구 동천동 산 86-6</t>
  </si>
  <si>
    <t>2020-건축허가과-신축허가-146</t>
  </si>
  <si>
    <t>경기도 용인시 수지구 고기동 244-26 외1필지</t>
  </si>
  <si>
    <t>2020-건축허가과-신축허가-76</t>
  </si>
  <si>
    <t>경기도 용인시 수지구 고기동 396-19</t>
  </si>
  <si>
    <t>2020-건축허가과-신축허가-138</t>
  </si>
  <si>
    <t>경기도 용인시 수지구 동천동 15-93</t>
  </si>
  <si>
    <t>2020-건축허가과-신축허가-144</t>
  </si>
  <si>
    <t>경기도 용인시 수지구 고기동 244-27 외1필지</t>
  </si>
  <si>
    <t>2020-건축허가과-신축허가-145</t>
  </si>
  <si>
    <t>경기도 용인시 수지구 고기동 244-26 외2필지</t>
  </si>
  <si>
    <t>2020-건축허가과-신축허가-118</t>
  </si>
  <si>
    <t>경기도 용인시 수지구 동천동 581-51</t>
  </si>
  <si>
    <t>2020-건축허가과-신축허가-142</t>
  </si>
  <si>
    <t>경기도 용인시 수지구 고기동 584-1</t>
  </si>
  <si>
    <t>2020-건축허가과-신축허가-161</t>
  </si>
  <si>
    <t>경기도 용인시 수지구 성복동 510-3</t>
  </si>
  <si>
    <t>2020-건축허가과-신축허가-128</t>
  </si>
  <si>
    <t>경기도 용인시 수지구 고기동 15-59 외5필지</t>
  </si>
  <si>
    <t>2020-건축허가과-신축허가-140</t>
  </si>
  <si>
    <t>경기도 용인시 수지구 고기동 40-17</t>
  </si>
  <si>
    <t>2020-건축허가과-신축허가-89</t>
  </si>
  <si>
    <t>경기도 용인시 수지구 고기동 산 139-14</t>
  </si>
  <si>
    <t>2020-건축허가과-신축허가-8</t>
  </si>
  <si>
    <t>경기도 용인시 수지구 성복동 549-25</t>
  </si>
  <si>
    <t>2020-건축허가과-신축허가-74</t>
  </si>
  <si>
    <t>경기도 용인시 수지구 동천동 950-6</t>
  </si>
  <si>
    <t>2020-건축허가과-신축허가-72</t>
  </si>
  <si>
    <t>경기도 용인시 수지구 신봉동 954-6</t>
  </si>
  <si>
    <t>2020-건축허가과-신축허가-71</t>
  </si>
  <si>
    <t>경기도 용인시 수지구 신봉동 954-5</t>
  </si>
  <si>
    <t>2020-건축허가과-신축허가-163</t>
  </si>
  <si>
    <t>경기도 용인시 수지구 상현동 1152</t>
  </si>
  <si>
    <t>2020-건축허가과-신축허가-4</t>
  </si>
  <si>
    <t>경기도 용인시 수지구 성복동 500-12 외4필지</t>
  </si>
  <si>
    <t>2020-건축허가과-신축허가-143</t>
  </si>
  <si>
    <t>경기도 용인시 수지구 신봉동 749</t>
  </si>
  <si>
    <t>2020-건축허가과-신축허가-156</t>
  </si>
  <si>
    <t>경기도 용인시 수지구 성복동 515</t>
  </si>
  <si>
    <t>2020-건축허가과-신축허가-54</t>
  </si>
  <si>
    <t>경기도 용인시 수지구 고기동 724-2</t>
  </si>
  <si>
    <t>2020-건축허가과-신축허가-13</t>
  </si>
  <si>
    <t>경기도 용인시 수지구 고기동 247-5 외1필지</t>
  </si>
  <si>
    <t>2020-건축허가과-신축허가-84</t>
  </si>
  <si>
    <t>경기도 용인시 수지구 고기동 338-1</t>
  </si>
  <si>
    <t>2020-건축허가과-신축허가-125</t>
  </si>
  <si>
    <t>경기도 용인시 수지구 동천동 604-6 외2필지</t>
  </si>
  <si>
    <t>2020-건축허가과-신축허가-57</t>
  </si>
  <si>
    <t>경기도 용인시 수지구 신봉동 706-13</t>
  </si>
  <si>
    <t>2020-건축허가과-신축허가-12</t>
  </si>
  <si>
    <t>경기도 용인시 수지구 성복동 555-4 외1필지</t>
  </si>
  <si>
    <t>2020-건축허가과-신축허가-61</t>
  </si>
  <si>
    <t>경기도 용인시 수지구 고기동 462-19 외3필지</t>
  </si>
  <si>
    <t>2020-건축허가과-신축허가-80</t>
  </si>
  <si>
    <t>경기도 용인시 수지구 고기동 143-26</t>
  </si>
  <si>
    <t>2020-건축허가과-신축허가-67</t>
  </si>
  <si>
    <t>경기도 용인시 수지구 고기동 253-1</t>
  </si>
  <si>
    <t>2020-건축허가과-신축허가-26</t>
  </si>
  <si>
    <t>경기도 용인시 수지구 고기동 334 외2필지</t>
  </si>
  <si>
    <t>2020-건축허가과-신축허가-139</t>
  </si>
  <si>
    <t>경기도 용인시 수지구 고기동 222 외1필지</t>
  </si>
  <si>
    <t>2020-건축허가과-신축허가-169</t>
  </si>
  <si>
    <t>경기도 용인시 수지구 고기동 15-33 외2필지</t>
  </si>
  <si>
    <t>2020-건축허가과-신축허가-59</t>
  </si>
  <si>
    <t>경기도 용인시 수지구 고기동 695-1 외1필지</t>
  </si>
  <si>
    <t>2020-건축허가과-신축허가-102</t>
  </si>
  <si>
    <t>경기도 용인시 수지구 동천동 145</t>
  </si>
  <si>
    <t>2020-건축허가과-신축허가-65</t>
  </si>
  <si>
    <t>경기도 용인시 수지구 상현동 345-5 외1필지</t>
  </si>
  <si>
    <t>2020-건축허가과-신축허가-52</t>
  </si>
  <si>
    <t>경기도 용인시 수지구 동천동 117-4</t>
  </si>
  <si>
    <t>2020-건축허가과-신축허가-85</t>
  </si>
  <si>
    <t>2020-건축허가과-신축허가-104</t>
  </si>
  <si>
    <t>경기도 용인시 수지구 고기동 204-2 외1필지</t>
  </si>
  <si>
    <t>2020-건축허가과-신축허가-88</t>
  </si>
  <si>
    <t>경기도 용인시 수지구 고기동 489-31 외1필지</t>
  </si>
  <si>
    <t>2020-건축허가과-신축허가-116</t>
  </si>
  <si>
    <t>경기도 용인시 수지구 고기동 105</t>
  </si>
  <si>
    <t>2020-건축허가과-신축허가-117</t>
  </si>
  <si>
    <t>경기도 용인시 수지구 동천동 942-2</t>
  </si>
  <si>
    <t>2020-건축허가과-신축허가-174</t>
  </si>
  <si>
    <t>경기도 용인시 수지구 동천동 563-2 외1필지</t>
  </si>
  <si>
    <t>신축</t>
    <phoneticPr fontId="3" type="noConversion"/>
  </si>
  <si>
    <t>2020-건축허가과-신축허가-62</t>
  </si>
  <si>
    <t>경기도 용인시 수지구 신봉동 620 외3필지</t>
  </si>
  <si>
    <t>2020-건축허가과-신축허가-132</t>
  </si>
  <si>
    <t>경기도 용인시 수지구 신봉동 481 외4필지</t>
  </si>
  <si>
    <t>2020-건축허가과-신축허가-131</t>
  </si>
  <si>
    <t>경기도 용인시 수지구 신봉동 481 외6필지</t>
  </si>
  <si>
    <t>2020-건축허가과-신축허가-168</t>
  </si>
  <si>
    <t>경기도 용인시 수지구 신봉동 651-41 외2필지</t>
  </si>
  <si>
    <t>2020-건축허가과-신축허가-9</t>
  </si>
  <si>
    <t>경기도 용인시 수지구 풍덕천동 산 24-86</t>
  </si>
  <si>
    <t>2020-건축허가과-신축허가-127</t>
  </si>
  <si>
    <t>경기도 용인시 수지구 동천동 산 92-1 외2필지</t>
  </si>
  <si>
    <t>2020-건축허가과-신축허가-25</t>
  </si>
  <si>
    <t>경기도 용인시 수지구 풍덕천동 381-9 외4필지</t>
  </si>
  <si>
    <t>2020-건축허가과-신축허가-126</t>
  </si>
  <si>
    <t>2020-건축허가과-신축허가-11</t>
  </si>
  <si>
    <t>경기도 용인시 수지구 성복동 556-32 외3필지</t>
  </si>
  <si>
    <t>2020-건축허가과-신축허가-3</t>
  </si>
  <si>
    <t>경기도 용인시 수지구 상현동 1124</t>
  </si>
  <si>
    <t>2020-건축허가과-신축허가-10</t>
  </si>
  <si>
    <t>경기도 용인시 수지구 성복동 555-2 외7필지</t>
  </si>
  <si>
    <t>2020-건축허가과-신축허가-94</t>
  </si>
  <si>
    <t>경기도 용인시 수지구 성복동 27-1 외1필지</t>
  </si>
  <si>
    <r>
      <rPr>
        <sz val="8"/>
        <rFont val="돋움"/>
        <family val="3"/>
        <charset val="129"/>
      </rPr>
      <t>대지안의</t>
    </r>
    <r>
      <rPr>
        <sz val="8"/>
        <color theme="1"/>
        <rFont val="맑은 고딕"/>
        <family val="2"/>
        <charset val="129"/>
        <scheme val="minor"/>
      </rPr>
      <t xml:space="preserve"> </t>
    </r>
    <r>
      <rPr>
        <sz val="8"/>
        <rFont val="돋움"/>
        <family val="3"/>
        <charset val="129"/>
      </rPr>
      <t>공지</t>
    </r>
    <r>
      <rPr>
        <sz val="8"/>
        <color theme="1"/>
        <rFont val="맑은 고딕"/>
        <family val="2"/>
        <charset val="129"/>
        <scheme val="minor"/>
      </rPr>
      <t xml:space="preserve"> </t>
    </r>
    <r>
      <rPr>
        <sz val="8"/>
        <rFont val="돋움"/>
        <family val="3"/>
        <charset val="129"/>
      </rPr>
      <t>기준</t>
    </r>
    <r>
      <rPr>
        <sz val="8"/>
        <color theme="1"/>
        <rFont val="맑은 고딕"/>
        <family val="2"/>
        <charset val="129"/>
        <scheme val="minor"/>
      </rPr>
      <t xml:space="preserve"> </t>
    </r>
    <r>
      <rPr>
        <sz val="8"/>
        <rFont val="돋움"/>
        <family val="3"/>
        <charset val="129"/>
      </rPr>
      <t>위반</t>
    </r>
    <phoneticPr fontId="4" type="noConversion"/>
  </si>
  <si>
    <r>
      <rPr>
        <sz val="8"/>
        <rFont val="돋움"/>
        <family val="3"/>
        <charset val="129"/>
      </rPr>
      <t>배치도에</t>
    </r>
    <r>
      <rPr>
        <sz val="8"/>
        <color theme="1"/>
        <rFont val="맑은 고딕"/>
        <family val="2"/>
        <charset val="129"/>
        <scheme val="minor"/>
      </rPr>
      <t xml:space="preserve"> </t>
    </r>
    <r>
      <rPr>
        <sz val="8"/>
        <rFont val="돋움"/>
        <family val="3"/>
        <charset val="129"/>
      </rPr>
      <t>도시계획도로</t>
    </r>
    <r>
      <rPr>
        <sz val="8"/>
        <color theme="1"/>
        <rFont val="맑은 고딕"/>
        <family val="2"/>
        <charset val="129"/>
        <scheme val="minor"/>
      </rPr>
      <t xml:space="preserve"> </t>
    </r>
    <r>
      <rPr>
        <sz val="8"/>
        <rFont val="돋움"/>
        <family val="3"/>
        <charset val="129"/>
      </rPr>
      <t>표기</t>
    </r>
    <r>
      <rPr>
        <sz val="8"/>
        <color theme="1"/>
        <rFont val="맑은 고딕"/>
        <family val="2"/>
        <charset val="129"/>
        <scheme val="minor"/>
      </rPr>
      <t xml:space="preserve"> </t>
    </r>
    <r>
      <rPr>
        <sz val="8"/>
        <rFont val="돋움"/>
        <family val="3"/>
        <charset val="129"/>
      </rPr>
      <t>누락</t>
    </r>
    <phoneticPr fontId="4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</si>
  <si>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창호도면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명기할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실내마감표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>.</t>
    </r>
    <phoneticPr fontId="3" type="noConversion"/>
  </si>
  <si>
    <r>
      <t>&lt;</t>
    </r>
    <r>
      <rPr>
        <b/>
        <sz val="8"/>
        <rFont val="돋움"/>
        <family val="3"/>
        <charset val="129"/>
      </rPr>
      <t>건축보완</t>
    </r>
    <r>
      <rPr>
        <b/>
        <sz val="8"/>
        <rFont val="Arial"/>
        <family val="2"/>
      </rPr>
      <t xml:space="preserve">&gt;
1.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실내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바닥면으로부터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창의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아랫부분까지의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80</t>
    </r>
    <r>
      <rPr>
        <b/>
        <sz val="8"/>
        <rFont val="돋움"/>
        <family val="3"/>
        <charset val="129"/>
      </rPr>
      <t>센티미터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이내
바닥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기초끝까지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연장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「주차장법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시행규칙」제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직각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주차단위구획</t>
    </r>
    <r>
      <rPr>
        <b/>
        <sz val="8"/>
        <rFont val="Arial"/>
        <family val="2"/>
      </rPr>
      <t>(2.5mX5.0m)</t>
    </r>
    <r>
      <rPr>
        <b/>
        <sz val="8"/>
        <rFont val="돋움"/>
        <family val="3"/>
        <charset val="129"/>
      </rPr>
      <t>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너비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적용하여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반영하시기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</si>
  <si>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산지전용허가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산지전용허가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단독주택에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구조계산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진입도로에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건폐율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용적률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소숫점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셋째자리에서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반올림할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지하주차장에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</si>
  <si>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정정</t>
    </r>
    <r>
      <rPr>
        <b/>
        <sz val="8"/>
        <rFont val="Arial"/>
        <family val="2"/>
      </rPr>
      <t xml:space="preserve"> : 477-2 -&gt; 377-2
2. </t>
    </r>
    <r>
      <rPr>
        <b/>
        <sz val="8"/>
        <rFont val="돋움"/>
        <family val="3"/>
        <charset val="129"/>
      </rPr>
      <t>종중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규약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종중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규약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면적산출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진료실와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보일러실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둘러쌓인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>3.</t>
    </r>
    <r>
      <rPr>
        <b/>
        <sz val="8"/>
        <rFont val="돋움"/>
        <family val="3"/>
        <charset val="129"/>
      </rPr>
      <t>기초와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벽체사이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열교현상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발생하지않도록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기초와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벽체사이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열교현상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발생하지않도록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종중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규약에서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처분등에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증빙서류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</si>
  <si>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창호도면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명기할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실내마감표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</si>
  <si>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 xml:space="preserve">조경계획도
</t>
    </r>
    <r>
      <rPr>
        <b/>
        <sz val="8"/>
        <rFont val="Arial"/>
        <family val="2"/>
      </rPr>
      <t>2.</t>
    </r>
    <r>
      <rPr>
        <b/>
        <sz val="8"/>
        <rFont val="돋움"/>
        <family val="3"/>
        <charset val="129"/>
      </rPr>
      <t xml:space="preserve">구조안전확인서상
</t>
    </r>
    <r>
      <rPr>
        <b/>
        <sz val="8"/>
        <rFont val="Arial"/>
        <family val="2"/>
      </rPr>
      <t xml:space="preserve"> - </t>
    </r>
    <r>
      <rPr>
        <b/>
        <sz val="8"/>
        <rFont val="돋움"/>
        <family val="3"/>
        <charset val="129"/>
      </rPr>
      <t>지역계수</t>
    </r>
    <r>
      <rPr>
        <b/>
        <sz val="8"/>
        <rFont val="Arial"/>
        <family val="2"/>
      </rPr>
      <t>0.22</t>
    </r>
    <r>
      <rPr>
        <b/>
        <sz val="8"/>
        <rFont val="돋움"/>
        <family val="3"/>
        <charset val="129"/>
      </rPr>
      <t>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 -</t>
    </r>
    <r>
      <rPr>
        <b/>
        <sz val="8"/>
        <rFont val="돋움"/>
        <family val="3"/>
        <charset val="129"/>
      </rPr>
      <t>사용설계기준</t>
    </r>
    <r>
      <rPr>
        <b/>
        <sz val="8"/>
        <rFont val="Arial"/>
        <family val="2"/>
      </rPr>
      <t>:</t>
    </r>
    <r>
      <rPr>
        <b/>
        <sz val="8"/>
        <rFont val="돋움"/>
        <family val="3"/>
        <charset val="129"/>
      </rPr>
      <t>건축구조기준으로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  - </t>
    </r>
    <r>
      <rPr>
        <b/>
        <sz val="8"/>
        <rFont val="돋움"/>
        <family val="3"/>
        <charset val="129"/>
      </rPr>
      <t>작성자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건축사인지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건축구조기술사인지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둘중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하나로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>3.</t>
    </r>
    <r>
      <rPr>
        <b/>
        <sz val="8"/>
        <rFont val="돋움"/>
        <family val="3"/>
        <charset val="129"/>
      </rPr>
      <t xml:space="preserve">구조계산서상
</t>
    </r>
    <r>
      <rPr>
        <b/>
        <sz val="8"/>
        <rFont val="Arial"/>
        <family val="2"/>
      </rPr>
      <t xml:space="preserve"> -</t>
    </r>
    <r>
      <rPr>
        <b/>
        <sz val="8"/>
        <rFont val="돋움"/>
        <family val="3"/>
        <charset val="129"/>
      </rPr>
      <t>지역계수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사용설계기준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건물위치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구조안전확인서와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동일하게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>4.</t>
    </r>
    <r>
      <rPr>
        <b/>
        <sz val="8"/>
        <rFont val="돋움"/>
        <family val="3"/>
        <charset val="129"/>
      </rPr>
      <t>실내재료마감표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옆</t>
    </r>
    <r>
      <rPr>
        <b/>
        <sz val="8"/>
        <rFont val="Arial"/>
        <family val="2"/>
      </rPr>
      <t>1~6</t>
    </r>
    <r>
      <rPr>
        <b/>
        <sz val="8"/>
        <rFont val="돋움"/>
        <family val="3"/>
        <charset val="129"/>
      </rPr>
      <t>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삭제
</t>
    </r>
    <r>
      <rPr>
        <b/>
        <sz val="8"/>
        <rFont val="Arial"/>
        <family val="2"/>
      </rPr>
      <t>5.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없음
</t>
    </r>
    <r>
      <rPr>
        <b/>
        <sz val="8"/>
        <rFont val="Arial"/>
        <family val="2"/>
      </rPr>
      <t>6.</t>
    </r>
    <r>
      <rPr>
        <b/>
        <sz val="8"/>
        <rFont val="돋움"/>
        <family val="3"/>
        <charset val="129"/>
      </rPr>
      <t>대지안의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주차계획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대지안의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피하여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</t>
    </r>
    <r>
      <rPr>
        <b/>
        <sz val="8"/>
        <rFont val="Arial"/>
        <family val="2"/>
      </rPr>
      <t>)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</si>
  <si>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건축도면과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91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>3(</t>
    </r>
    <r>
      <rPr>
        <b/>
        <sz val="8"/>
        <rFont val="돋움"/>
        <family val="3"/>
        <charset val="129"/>
      </rPr>
      <t>관계전문기술자와의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협력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관계기술자의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검토서</t>
    </r>
    <phoneticPr fontId="3" type="noConversion"/>
  </si>
  <si>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phoneticPr fontId="3" type="noConversion"/>
  </si>
  <si>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
*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
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농지전용부담금납부영수증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</si>
  <si>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신규양식
구조도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없음
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오픈되지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않은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벽체가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</si>
  <si>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공작물축조신고대상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신고서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최고높이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관계서류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* 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</si>
  <si>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법면부분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>.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데크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소방관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진입창계획에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소방차의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가능한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소규모건축물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),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구도도면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바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종단면도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</si>
  <si>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옹벽상세도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주차계획선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대지안의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공지규정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.)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9m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가스저장설비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개구부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바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층별개요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</si>
  <si>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t>&lt;</t>
    </r>
    <r>
      <rPr>
        <b/>
        <sz val="8"/>
        <rFont val="돋움"/>
        <family val="3"/>
        <charset val="129"/>
      </rPr>
      <t>건축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&gt;
-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규모확인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비구조요소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기재바람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대지횡단면도와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 xml:space="preserve">면적산출표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산출도면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규모확인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비구조요소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기재바람</t>
    </r>
    <phoneticPr fontId="3" type="noConversion"/>
  </si>
  <si>
    <r>
      <t>*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완료를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마세요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인적사항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본인꺼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 xml:space="preserve">설비도면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오우수계획도의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관로연결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표현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(2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발코니부분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함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면적산출표에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잘못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산정되어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재산정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주단면도와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다락의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구조계산서의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자하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재첨부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정북방향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일조산정관련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인접대지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평균값으로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일조산정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</si>
  <si>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창호도면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명기할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실내마감표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외벽마감재료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허가조서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</si>
  <si>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옹벽상세도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9m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가스저장설비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개구부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법면부분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</si>
  <si>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산지전용허가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산지전용허가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단독주택에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구조계산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진입도로에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건폐율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용적률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소숫점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셋째자리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반올림할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집입로에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오기사항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주차장계단실에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바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안전확인서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</si>
  <si>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실내마감재료표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주차장법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</t>
    </r>
    <r>
      <rPr>
        <b/>
        <sz val="8"/>
        <rFont val="Arial"/>
        <family val="2"/>
      </rPr>
      <t xml:space="preserve"> : 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주차단위구획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너비</t>
    </r>
    <r>
      <rPr>
        <b/>
        <sz val="8"/>
        <rFont val="Arial"/>
        <family val="2"/>
      </rPr>
      <t xml:space="preserve"> 2.5M </t>
    </r>
    <r>
      <rPr>
        <b/>
        <sz val="8"/>
        <rFont val="돋움"/>
        <family val="3"/>
        <charset val="129"/>
      </rPr>
      <t>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현</t>
    </r>
    <r>
      <rPr>
        <b/>
        <sz val="8"/>
        <rFont val="Arial"/>
        <family val="2"/>
      </rPr>
      <t xml:space="preserve"> 2.47M)</t>
    </r>
    <phoneticPr fontId="3" type="noConversion"/>
  </si>
  <si>
    <r>
      <rPr>
        <b/>
        <sz val="8"/>
        <rFont val="돋움"/>
        <family val="3"/>
        <charset val="129"/>
      </rPr>
      <t>구조계산서상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
설계계요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층별명적표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(201</t>
    </r>
    <r>
      <rPr>
        <b/>
        <sz val="8"/>
        <rFont val="돋움"/>
        <family val="3"/>
        <charset val="129"/>
      </rPr>
      <t>호</t>
    </r>
    <r>
      <rPr>
        <b/>
        <sz val="8"/>
        <rFont val="Arial"/>
        <family val="2"/>
      </rPr>
      <t>, 301</t>
    </r>
    <r>
      <rPr>
        <b/>
        <sz val="8"/>
        <rFont val="돋움"/>
        <family val="3"/>
        <charset val="129"/>
      </rPr>
      <t>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없는지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주단면도상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주요구조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phoneticPr fontId="3" type="noConversion"/>
  </si>
  <si>
    <r>
      <t>"-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대지종횡단면도에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누락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외부마감재료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 xml:space="preserve">준불연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소방관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설계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가중편균지표면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다락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자료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계획표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</si>
  <si>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전기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</si>
  <si>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전기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건축주명에서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숫자표기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phoneticPr fontId="3" type="noConversion"/>
  </si>
  <si>
    <r>
      <rPr>
        <b/>
        <sz val="8"/>
        <rFont val="돋움"/>
        <family val="3"/>
        <charset val="129"/>
      </rPr>
      <t>실내재료마감표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사용하여야하므로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층간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콘크리트슬래브</t>
    </r>
    <r>
      <rPr>
        <b/>
        <sz val="8"/>
        <rFont val="Arial"/>
        <family val="2"/>
      </rPr>
      <t>210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완충재</t>
    </r>
    <r>
      <rPr>
        <b/>
        <sz val="8"/>
        <rFont val="Arial"/>
        <family val="2"/>
      </rPr>
      <t>20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경량기포콘크리트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마감모르타르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온돌층이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벽체와접하는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측면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완충재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적용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면적산출도상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>,1</t>
    </r>
    <r>
      <rPr>
        <b/>
        <sz val="8"/>
        <rFont val="돋움"/>
        <family val="3"/>
        <charset val="129"/>
      </rPr>
      <t>층바닥면적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
건축사자격증
창호재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어디에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있는지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없음
옥상정원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계획하는건지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옥상정원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계획한다면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관수및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배수시설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
식재토심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식재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식물종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평면도상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옥상정원표기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</si>
  <si>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신설</t>
    </r>
    <r>
      <rPr>
        <b/>
        <sz val="8"/>
        <rFont val="Arial"/>
        <family val="2"/>
      </rPr>
      <t xml:space="preserve"> L</t>
    </r>
    <r>
      <rPr>
        <b/>
        <sz val="8"/>
        <rFont val="돋움"/>
        <family val="3"/>
        <charset val="129"/>
      </rPr>
      <t>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법면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벽체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중심선으로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phoneticPr fontId="3" type="noConversion"/>
  </si>
  <si>
    <r>
      <rPr>
        <b/>
        <sz val="8"/>
        <rFont val="돋움"/>
        <family val="3"/>
        <charset val="129"/>
      </rPr>
      <t>농지보전부담금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납부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영수증</t>
    </r>
    <phoneticPr fontId="3" type="noConversion"/>
  </si>
  <si>
    <r>
      <rPr>
        <b/>
        <sz val="8"/>
        <rFont val="돋움"/>
        <family val="3"/>
        <charset val="129"/>
      </rPr>
      <t>오수처리관련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
수지구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개발행위
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신청지는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용인시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성장관리방안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주거형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수립지역으로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『용인시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성장관리방안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시행지침』에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성장관리방안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체크리스트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
세움터상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입력</t>
    </r>
    <phoneticPr fontId="3" type="noConversion"/>
  </si>
  <si>
    <r>
      <t>1.1267-3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대지가중평균</t>
    </r>
    <r>
      <rPr>
        <b/>
        <sz val="8"/>
        <rFont val="Arial"/>
        <family val="2"/>
      </rPr>
      <t xml:space="preserve"> GH:67.38</t>
    </r>
    <r>
      <rPr>
        <b/>
        <sz val="8"/>
        <rFont val="돋움"/>
        <family val="3"/>
        <charset val="129"/>
      </rPr>
      <t>이므로</t>
    </r>
    <r>
      <rPr>
        <b/>
        <sz val="8"/>
        <rFont val="Arial"/>
        <family val="2"/>
      </rPr>
      <t xml:space="preserve">  </t>
    </r>
    <r>
      <rPr>
        <b/>
        <sz val="8"/>
        <rFont val="돋움"/>
        <family val="3"/>
        <charset val="129"/>
      </rPr>
      <t>평균대지가중평균</t>
    </r>
    <r>
      <rPr>
        <b/>
        <sz val="8"/>
        <rFont val="Arial"/>
        <family val="2"/>
      </rPr>
      <t xml:space="preserve"> 67.98</t>
    </r>
    <r>
      <rPr>
        <b/>
        <sz val="8"/>
        <rFont val="돋움"/>
        <family val="3"/>
        <charset val="129"/>
      </rPr>
      <t>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높이산정요망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일조권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종단면도</t>
    </r>
    <r>
      <rPr>
        <b/>
        <sz val="8"/>
        <rFont val="Arial"/>
        <family val="2"/>
      </rPr>
      <t xml:space="preserve"> 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자녀방을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계단으로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변경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대지횡단면도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점선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</si>
  <si>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돌출된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조적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가벽은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무엇인지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입면과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
입면도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맞춰주실것
</t>
    </r>
    <r>
      <rPr>
        <b/>
        <sz val="8"/>
        <rFont val="Arial"/>
        <family val="2"/>
      </rPr>
      <t>2m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보강토옹벽에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구조확인서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</si>
  <si>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전기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 
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주차장부분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나오도록</t>
    </r>
    <r>
      <rPr>
        <b/>
        <sz val="8"/>
        <rFont val="Arial"/>
        <family val="2"/>
      </rPr>
      <t xml:space="preserve"> 
</t>
    </r>
    <r>
      <rPr>
        <b/>
        <sz val="8"/>
        <rFont val="돋움"/>
        <family val="3"/>
        <charset val="129"/>
      </rPr>
      <t>주차장조성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부지조성에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축조신고작성
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</si>
  <si>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>: 1267-6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레벨입력</t>
    </r>
    <r>
      <rPr>
        <b/>
        <sz val="8"/>
        <rFont val="Arial"/>
        <family val="2"/>
      </rPr>
      <t xml:space="preserve">(GH:69.54),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서쪽부분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층데크부분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선표현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지표면산정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계단부분확인후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>: 1267-6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입력</t>
    </r>
    <r>
      <rPr>
        <b/>
        <sz val="8"/>
        <rFont val="Arial"/>
        <family val="2"/>
      </rPr>
      <t xml:space="preserve">(GH:69.54), 
4. </t>
    </r>
    <r>
      <rPr>
        <b/>
        <sz val="8"/>
        <rFont val="돋움"/>
        <family val="3"/>
        <charset val="129"/>
      </rPr>
      <t>기계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전기도면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</t>
    </r>
    <phoneticPr fontId="3" type="noConversion"/>
  </si>
  <si>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바람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</t>
    </r>
    <phoneticPr fontId="3" type="noConversion"/>
  </si>
  <si>
    <r>
      <rPr>
        <b/>
        <sz val="8"/>
        <rFont val="돋움"/>
        <family val="3"/>
        <charset val="129"/>
      </rPr>
      <t>민원인의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요청에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보완보정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성장관리방안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체크리스트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 xml:space="preserve">ㅡㅡㅡㅡ
</t>
    </r>
    <r>
      <rPr>
        <b/>
        <sz val="8"/>
        <rFont val="Arial"/>
        <family val="2"/>
      </rPr>
      <t>1)</t>
    </r>
    <r>
      <rPr>
        <b/>
        <sz val="8"/>
        <rFont val="돋움"/>
        <family val="3"/>
        <charset val="129"/>
      </rPr>
      <t>구조안전확인서상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지역계수</t>
    </r>
    <r>
      <rPr>
        <b/>
        <sz val="8"/>
        <rFont val="Arial"/>
        <family val="2"/>
      </rPr>
      <t xml:space="preserve"> 0.22</t>
    </r>
    <r>
      <rPr>
        <b/>
        <sz val="8"/>
        <rFont val="돋움"/>
        <family val="3"/>
        <charset val="129"/>
      </rPr>
      <t>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
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
대지종횡단면도
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구조도
실내재료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난연재료로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사용하여야하는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실내재료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
층간바닥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콘크리트슬래브</t>
    </r>
    <r>
      <rPr>
        <b/>
        <sz val="8"/>
        <rFont val="Arial"/>
        <family val="2"/>
      </rPr>
      <t xml:space="preserve"> 210/</t>
    </r>
    <r>
      <rPr>
        <b/>
        <sz val="8"/>
        <rFont val="돋움"/>
        <family val="3"/>
        <charset val="129"/>
      </rPr>
      <t>경량기포</t>
    </r>
    <r>
      <rPr>
        <b/>
        <sz val="8"/>
        <rFont val="Arial"/>
        <family val="2"/>
      </rPr>
      <t>40</t>
    </r>
    <r>
      <rPr>
        <b/>
        <sz val="8"/>
        <rFont val="돋움"/>
        <family val="3"/>
        <charset val="129"/>
      </rPr>
      <t>완충재</t>
    </r>
    <r>
      <rPr>
        <b/>
        <sz val="8"/>
        <rFont val="Arial"/>
        <family val="2"/>
      </rPr>
      <t>20/</t>
    </r>
    <r>
      <rPr>
        <b/>
        <sz val="8"/>
        <rFont val="돋움"/>
        <family val="3"/>
        <charset val="129"/>
      </rPr>
      <t>마감모르타르</t>
    </r>
    <r>
      <rPr>
        <b/>
        <sz val="8"/>
        <rFont val="Arial"/>
        <family val="2"/>
      </rPr>
      <t>40</t>
    </r>
    <r>
      <rPr>
        <b/>
        <sz val="8"/>
        <rFont val="돋움"/>
        <family val="3"/>
        <charset val="129"/>
      </rPr>
      <t>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계획하여야하는바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
벽체와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접하는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부위의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측면완충재
ㅡㅡㅡ
지하층의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비상탈출구의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문의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피난방향으로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실내에서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열수있는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구조여야하는바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창호도에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반영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기존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구두통화함</t>
    </r>
    <r>
      <rPr>
        <b/>
        <sz val="8"/>
        <rFont val="Arial"/>
        <family val="2"/>
      </rPr>
      <t>)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</si>
  <si>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개발행위허가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체크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조경관련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인접대지경계선으로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이격거리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표시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공작물축조배치도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일조관련</t>
    </r>
    <r>
      <rPr>
        <b/>
        <sz val="8"/>
        <rFont val="Arial"/>
        <family val="2"/>
      </rPr>
      <t xml:space="preserve"> 9.0M </t>
    </r>
    <r>
      <rPr>
        <b/>
        <sz val="8"/>
        <rFont val="돋움"/>
        <family val="3"/>
        <charset val="129"/>
      </rPr>
      <t>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9.0</t>
    </r>
    <r>
      <rPr>
        <b/>
        <sz val="8"/>
        <rFont val="돋움"/>
        <family val="3"/>
        <charset val="129"/>
      </rPr>
      <t>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사선표기로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면적산출표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구조도면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층별구조평면도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허가조사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검사조서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대지조성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형질변경부분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
조경관련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phoneticPr fontId="3" type="noConversion"/>
  </si>
  <si>
    <r>
      <t xml:space="preserve">* </t>
    </r>
    <r>
      <rPr>
        <b/>
        <sz val="8"/>
        <rFont val="돋움"/>
        <family val="3"/>
        <charset val="129"/>
      </rPr>
      <t>보완완료후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보완완료버튼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마세요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 xml:space="preserve">재보완사항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인적사항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주소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전화번호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)
2.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계단부분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인적사항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주소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전화번호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)
2. </t>
    </r>
    <r>
      <rPr>
        <b/>
        <sz val="8"/>
        <rFont val="돋움"/>
        <family val="3"/>
        <charset val="129"/>
      </rPr>
      <t>오우수계획도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오우수관로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범례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불일치</t>
    </r>
    <r>
      <rPr>
        <b/>
        <sz val="8"/>
        <rFont val="Arial"/>
        <family val="2"/>
      </rPr>
      <t xml:space="preserve">)
3.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인접대지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지반고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76.20
4.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확장형발코니부분의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남은실길이</t>
    </r>
    <r>
      <rPr>
        <b/>
        <sz val="8"/>
        <rFont val="Arial"/>
        <family val="2"/>
      </rPr>
      <t xml:space="preserve"> 2.1m</t>
    </r>
    <r>
      <rPr>
        <b/>
        <sz val="8"/>
        <rFont val="돋움"/>
        <family val="3"/>
        <charset val="129"/>
      </rPr>
      <t>미달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재산정</t>
    </r>
    <phoneticPr fontId="3" type="noConversion"/>
  </si>
  <si>
    <r>
      <t>1.</t>
    </r>
    <r>
      <rPr>
        <b/>
        <sz val="8"/>
        <rFont val="돋움"/>
        <family val="3"/>
        <charset val="129"/>
      </rPr>
      <t>구조안전확인서상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지역계수</t>
    </r>
    <r>
      <rPr>
        <b/>
        <sz val="8"/>
        <rFont val="Arial"/>
        <family val="2"/>
      </rPr>
      <t xml:space="preserve"> 0.22</t>
    </r>
    <r>
      <rPr>
        <b/>
        <sz val="8"/>
        <rFont val="돋움"/>
        <family val="3"/>
        <charset val="129"/>
      </rPr>
      <t>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>2.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155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등급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전체</t>
    </r>
    <r>
      <rPr>
        <b/>
        <sz val="8"/>
        <rFont val="Arial"/>
        <family val="2"/>
      </rPr>
      <t>)
3.</t>
    </r>
    <r>
      <rPr>
        <b/>
        <sz val="8"/>
        <rFont val="돋움"/>
        <family val="3"/>
        <charset val="129"/>
      </rPr>
      <t>공작물축조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담장</t>
    </r>
    <r>
      <rPr>
        <b/>
        <sz val="8"/>
        <rFont val="Arial"/>
        <family val="2"/>
      </rPr>
      <t>, 2.05m)</t>
    </r>
    <r>
      <rPr>
        <b/>
        <sz val="8"/>
        <rFont val="돋움"/>
        <family val="3"/>
        <charset val="129"/>
      </rPr>
      <t>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 xml:space="preserve">), </t>
    </r>
    <r>
      <rPr>
        <b/>
        <sz val="8"/>
        <rFont val="돋움"/>
        <family val="3"/>
        <charset val="129"/>
      </rPr>
      <t>세움터에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내역입력
</t>
    </r>
    <r>
      <rPr>
        <b/>
        <sz val="8"/>
        <rFont val="Arial"/>
        <family val="2"/>
      </rPr>
      <t>4.</t>
    </r>
    <r>
      <rPr>
        <b/>
        <sz val="8"/>
        <rFont val="돋움"/>
        <family val="3"/>
        <charset val="129"/>
      </rPr>
      <t>조경계획상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한변의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길이가</t>
    </r>
    <r>
      <rPr>
        <b/>
        <sz val="8"/>
        <rFont val="Arial"/>
        <family val="2"/>
      </rPr>
      <t xml:space="preserve"> 1m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되어야하므로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미충족하는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
소방관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진입창
배치도에도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완충공간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</si>
  <si>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
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최고높이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층별개요와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설계계요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최고높이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확인포함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</t>
    </r>
    <phoneticPr fontId="3" type="noConversion"/>
  </si>
  <si>
    <r>
      <t>"-</t>
    </r>
    <r>
      <rPr>
        <b/>
        <sz val="8"/>
        <rFont val="돋움"/>
        <family val="3"/>
        <charset val="129"/>
      </rPr>
      <t xml:space="preserve">소방관진입창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다락층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다락층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산출계획</t>
    </r>
    <r>
      <rPr>
        <b/>
        <sz val="8"/>
        <rFont val="Arial"/>
        <family val="2"/>
      </rPr>
      <t>)
-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혹은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차면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</t>
    </r>
    <r>
      <rPr>
        <b/>
        <sz val="8"/>
        <rFont val="Arial"/>
        <family val="2"/>
      </rPr>
      <t>"</t>
    </r>
    <phoneticPr fontId="3" type="noConversion"/>
  </si>
  <si>
    <r>
      <t>*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마세요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인적사항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
건축법시행령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61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마감재료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항에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의거</t>
    </r>
    <r>
      <rPr>
        <b/>
        <sz val="8"/>
        <rFont val="Arial"/>
        <family val="2"/>
      </rPr>
      <t xml:space="preserve"> 
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9</t>
    </r>
    <r>
      <rPr>
        <b/>
        <sz val="8"/>
        <rFont val="돋움"/>
        <family val="3"/>
        <charset val="129"/>
      </rPr>
      <t>미터이상인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준불연이상의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마감재료로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외부마감을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해야하는바</t>
    </r>
    <r>
      <rPr>
        <b/>
        <sz val="8"/>
        <rFont val="Arial"/>
        <family val="2"/>
      </rPr>
      <t xml:space="preserve">, 
</t>
    </r>
    <r>
      <rPr>
        <b/>
        <sz val="8"/>
        <rFont val="돋움"/>
        <family val="3"/>
        <charset val="129"/>
      </rPr>
      <t>마감재료표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요청</t>
    </r>
    <r>
      <rPr>
        <b/>
        <sz val="8"/>
        <rFont val="Arial"/>
        <family val="2"/>
      </rPr>
      <t>.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</si>
  <si>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토지사용승낙자의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인감증명서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구조안전확인서와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>.
3. 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침실</t>
    </r>
    <r>
      <rPr>
        <b/>
        <sz val="8"/>
        <rFont val="Arial"/>
        <family val="2"/>
      </rPr>
      <t xml:space="preserve">3 </t>
    </r>
    <r>
      <rPr>
        <b/>
        <sz val="8"/>
        <rFont val="돋움"/>
        <family val="3"/>
        <charset val="129"/>
      </rPr>
      <t>앞부분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둘러쌓인부분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지창층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가중평균산출도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기초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등급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혹은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벽체와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기초사이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열교현상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발생하지않도록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보강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구조안전확인서의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정정</t>
    </r>
    <phoneticPr fontId="3" type="noConversion"/>
  </si>
  <si>
    <r>
      <rPr>
        <b/>
        <sz val="8"/>
        <rFont val="돋움"/>
        <family val="3"/>
        <charset val="129"/>
      </rPr>
      <t>수지구청건축허가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성장관리방안체크리스트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
피해방지계획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기존옹벽계획재검토하시어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변경사항이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등급표시</t>
    </r>
    <phoneticPr fontId="3" type="noConversion"/>
  </si>
  <si>
    <r>
      <t>&lt;&lt;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누르지말아주세요</t>
    </r>
    <r>
      <rPr>
        <b/>
        <sz val="8"/>
        <rFont val="Arial"/>
        <family val="2"/>
      </rPr>
      <t xml:space="preserve">!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연락주세요</t>
    </r>
    <r>
      <rPr>
        <b/>
        <sz val="8"/>
        <rFont val="Arial"/>
        <family val="2"/>
      </rPr>
      <t xml:space="preserve">&gt;&gt;
- </t>
    </r>
    <r>
      <rPr>
        <b/>
        <sz val="8"/>
        <rFont val="돋움"/>
        <family val="3"/>
        <charset val="129"/>
      </rPr>
      <t>위임장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토지사용동의서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586-15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토지주명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구명환</t>
    </r>
    <r>
      <rPr>
        <b/>
        <sz val="8"/>
        <rFont val="Arial"/>
        <family val="2"/>
      </rPr>
      <t xml:space="preserve"> -&gt; </t>
    </r>
    <r>
      <rPr>
        <b/>
        <sz val="8"/>
        <rFont val="돋움"/>
        <family val="3"/>
        <charset val="129"/>
      </rPr>
      <t>권수연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지상권동의서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(586-3, 586-5)
-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이격거리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시행령제</t>
    </r>
    <r>
      <rPr>
        <b/>
        <sz val="8"/>
        <rFont val="Arial"/>
        <family val="2"/>
      </rPr>
      <t>63</t>
    </r>
    <r>
      <rPr>
        <b/>
        <sz val="8"/>
        <rFont val="돋움"/>
        <family val="3"/>
        <charset val="129"/>
      </rPr>
      <t>조조의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종근생소매점에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해당되는경우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범죄예방설계가이드라인에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설계적용할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 / </t>
    </r>
    <r>
      <rPr>
        <b/>
        <sz val="8"/>
        <rFont val="돋움"/>
        <family val="3"/>
        <charset val="129"/>
      </rPr>
      <t>해당없을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감리자확인서
</t>
    </r>
    <r>
      <rPr>
        <b/>
        <sz val="8"/>
        <rFont val="Arial"/>
        <family val="2"/>
      </rPr>
      <t xml:space="preserve">-------------------------------------------
-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phoneticPr fontId="3" type="noConversion"/>
  </si>
  <si>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>.</t>
    </r>
    <r>
      <rPr>
        <b/>
        <sz val="8"/>
        <rFont val="돋움"/>
        <family val="3"/>
        <charset val="129"/>
      </rPr>
      <t xml:space="preserve">
현재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기존구조물이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있는바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추후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r>
      <rPr>
        <b/>
        <sz val="8"/>
        <rFont val="Arial"/>
        <family val="2"/>
      </rPr>
      <t>.
-</t>
    </r>
    <r>
      <rPr>
        <b/>
        <sz val="8"/>
        <rFont val="돋움"/>
        <family val="3"/>
        <charset val="129"/>
      </rPr>
      <t>소방관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계획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설치계획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해당없을시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확인서</t>
    </r>
    <r>
      <rPr>
        <b/>
        <sz val="8"/>
        <rFont val="Arial"/>
        <family val="2"/>
      </rPr>
      <t>)"</t>
    </r>
    <phoneticPr fontId="3" type="noConversion"/>
  </si>
  <si>
    <r>
      <t>&lt;&lt;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누르지말아주세요</t>
    </r>
    <r>
      <rPr>
        <b/>
        <sz val="8"/>
        <rFont val="Arial"/>
        <family val="2"/>
      </rPr>
      <t xml:space="preserve">!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연락주세요</t>
    </r>
    <r>
      <rPr>
        <b/>
        <sz val="8"/>
        <rFont val="Arial"/>
        <family val="2"/>
      </rPr>
      <t xml:space="preserve">&gt;&gt;
- </t>
    </r>
    <r>
      <rPr>
        <b/>
        <sz val="8"/>
        <rFont val="돋움"/>
        <family val="3"/>
        <charset val="129"/>
      </rPr>
      <t>대리인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위임장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지상권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동의서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표기되어있음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계단참</t>
    </r>
    <r>
      <rPr>
        <b/>
        <sz val="8"/>
        <rFont val="Arial"/>
        <family val="2"/>
      </rPr>
      <t xml:space="preserve"> 1.2m </t>
    </r>
    <r>
      <rPr>
        <b/>
        <sz val="8"/>
        <rFont val="돋움"/>
        <family val="3"/>
        <charset val="129"/>
      </rPr>
      <t>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적용할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일조권</t>
    </r>
    <r>
      <rPr>
        <b/>
        <sz val="8"/>
        <rFont val="Arial"/>
        <family val="2"/>
      </rPr>
      <t>-&gt;</t>
    </r>
    <r>
      <rPr>
        <b/>
        <sz val="8"/>
        <rFont val="돋움"/>
        <family val="3"/>
        <charset val="129"/>
      </rPr>
      <t>정북방향으로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바닥단열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(0.24</t>
    </r>
    <r>
      <rPr>
        <b/>
        <sz val="8"/>
        <rFont val="돋움"/>
        <family val="3"/>
        <charset val="129"/>
      </rPr>
      <t>이하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지붕단열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or </t>
    </r>
    <r>
      <rPr>
        <b/>
        <sz val="8"/>
        <rFont val="돋움"/>
        <family val="3"/>
        <charset val="129"/>
      </rPr>
      <t>등급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다락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(B) -&gt; </t>
    </r>
    <r>
      <rPr>
        <b/>
        <sz val="8"/>
        <rFont val="돋움"/>
        <family val="3"/>
        <charset val="129"/>
      </rPr>
      <t>체적길이</t>
    </r>
    <r>
      <rPr>
        <b/>
        <sz val="8"/>
        <rFont val="Arial"/>
        <family val="2"/>
      </rPr>
      <t xml:space="preserve"> 5.2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맞는지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검토요청</t>
    </r>
    <r>
      <rPr>
        <b/>
        <sz val="8"/>
        <rFont val="Arial"/>
        <family val="2"/>
      </rPr>
      <t xml:space="preserve"> 
- 1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-&gt; </t>
    </r>
    <r>
      <rPr>
        <b/>
        <sz val="8"/>
        <rFont val="돋움"/>
        <family val="3"/>
        <charset val="129"/>
      </rPr>
      <t>상부발코니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처마</t>
    </r>
    <r>
      <rPr>
        <b/>
        <sz val="8"/>
        <rFont val="Arial"/>
        <family val="2"/>
      </rPr>
      <t>) 1</t>
    </r>
    <r>
      <rPr>
        <b/>
        <sz val="8"/>
        <rFont val="돋움"/>
        <family val="3"/>
        <charset val="129"/>
      </rPr>
      <t>미터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후퇴한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수평투영면적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산입
</t>
    </r>
    <r>
      <rPr>
        <b/>
        <sz val="8"/>
        <rFont val="Arial"/>
        <family val="2"/>
      </rPr>
      <t>- 2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-&gt; </t>
    </r>
    <r>
      <rPr>
        <b/>
        <sz val="8"/>
        <rFont val="돋움"/>
        <family val="3"/>
        <charset val="129"/>
      </rPr>
      <t>발코니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노대</t>
    </r>
    <r>
      <rPr>
        <b/>
        <sz val="8"/>
        <rFont val="Arial"/>
        <family val="2"/>
      </rPr>
      <t>) 1.5</t>
    </r>
    <r>
      <rPr>
        <b/>
        <sz val="8"/>
        <rFont val="돋움"/>
        <family val="3"/>
        <charset val="129"/>
      </rPr>
      <t>미터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곱한값을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산입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비행안전제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구역으로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군사기지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군사시설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보호법에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검토필요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해발건물고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계획지반고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시설물최고높이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명시</t>
    </r>
    <r>
      <rPr>
        <b/>
        <sz val="8"/>
        <rFont val="Arial"/>
        <family val="2"/>
      </rPr>
      <t xml:space="preserve">)
--------------------------------------------------------------------------------------------------------
- </t>
    </r>
    <r>
      <rPr>
        <b/>
        <sz val="8"/>
        <rFont val="돋움"/>
        <family val="3"/>
        <charset val="129"/>
      </rPr>
      <t>제출서류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인증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대리인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위임장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지상권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동의서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phoneticPr fontId="3" type="noConversion"/>
  </si>
  <si>
    <r>
      <t xml:space="preserve">"- </t>
    </r>
    <r>
      <rPr>
        <b/>
        <sz val="8"/>
        <rFont val="돋움"/>
        <family val="3"/>
        <charset val="129"/>
      </rPr>
      <t>지상권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동의서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용인중앙새마을금고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혹은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기재요청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산정시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번구역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가로면적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재확인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지하가중평균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>"</t>
    </r>
    <phoneticPr fontId="3" type="noConversion"/>
  </si>
  <si>
    <r>
      <t>"-</t>
    </r>
    <r>
      <rPr>
        <b/>
        <sz val="8"/>
        <rFont val="돋움"/>
        <family val="3"/>
        <charset val="129"/>
      </rPr>
      <t xml:space="preserve">소방관진입창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차면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계획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오우수계획도의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관로연결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>"</t>
    </r>
    <phoneticPr fontId="3" type="noConversion"/>
  </si>
  <si>
    <r>
      <rPr>
        <b/>
        <sz val="8"/>
        <rFont val="돋움"/>
        <family val="3"/>
        <charset val="129"/>
      </rPr>
      <t>가중지표면</t>
    </r>
    <r>
      <rPr>
        <b/>
        <sz val="8"/>
        <rFont val="Arial"/>
        <family val="2"/>
      </rPr>
      <t xml:space="preserve"> 3m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구조계산서
전기기계등등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기타도면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협의요청
ㅡㅡㅡ
</t>
    </r>
    <r>
      <rPr>
        <b/>
        <sz val="8"/>
        <rFont val="Arial"/>
        <family val="2"/>
      </rPr>
      <t>1)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>2)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산출근거</t>
    </r>
    <r>
      <rPr>
        <b/>
        <sz val="8"/>
        <rFont val="Arial"/>
        <family val="2"/>
      </rPr>
      <t>(3m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),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산출근거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&gt;</t>
    </r>
    <r>
      <rPr>
        <b/>
        <sz val="8"/>
        <rFont val="돋움"/>
        <family val="3"/>
        <charset val="129"/>
      </rPr>
      <t>평면도상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나누어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어디부분이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어디인지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알수가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없음
</t>
    </r>
    <r>
      <rPr>
        <b/>
        <sz val="8"/>
        <rFont val="Arial"/>
        <family val="2"/>
      </rPr>
      <t>4)</t>
    </r>
    <r>
      <rPr>
        <b/>
        <sz val="8"/>
        <rFont val="돋움"/>
        <family val="3"/>
        <charset val="129"/>
      </rPr>
      <t>외부마감재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난연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재료로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사용하여야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하는바</t>
    </r>
    <r>
      <rPr>
        <b/>
        <sz val="8"/>
        <rFont val="Arial"/>
        <family val="2"/>
      </rPr>
      <t xml:space="preserve"> 
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외부마감재에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실내재료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마감표상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난연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>5)</t>
    </r>
    <r>
      <rPr>
        <b/>
        <sz val="8"/>
        <rFont val="돋움"/>
        <family val="3"/>
        <charset val="129"/>
      </rPr>
      <t>기존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착공전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기존건축물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철거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</si>
  <si>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층수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</t>
    </r>
    <phoneticPr fontId="3" type="noConversion"/>
  </si>
  <si>
    <r>
      <t>&lt;&lt;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누르지말아주세요</t>
    </r>
    <r>
      <rPr>
        <b/>
        <sz val="8"/>
        <rFont val="Arial"/>
        <family val="2"/>
      </rPr>
      <t xml:space="preserve">!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연락주세요</t>
    </r>
    <r>
      <rPr>
        <b/>
        <sz val="8"/>
        <rFont val="Arial"/>
        <family val="2"/>
      </rPr>
      <t xml:space="preserve">&gt;&gt;
-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공작물축조신고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건축법시행령</t>
    </r>
    <r>
      <rPr>
        <b/>
        <sz val="8"/>
        <rFont val="Arial"/>
        <family val="2"/>
      </rPr>
      <t>45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>52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항에따라</t>
    </r>
    <r>
      <rPr>
        <b/>
        <sz val="8"/>
        <rFont val="Arial"/>
        <family val="2"/>
      </rPr>
      <t>, 3</t>
    </r>
    <r>
      <rPr>
        <b/>
        <sz val="8"/>
        <rFont val="돋움"/>
        <family val="3"/>
        <charset val="129"/>
      </rPr>
      <t>층이상의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건축물인경우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외부마감은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준불연재료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>or</t>
    </r>
    <r>
      <rPr>
        <b/>
        <sz val="8"/>
        <rFont val="돋움"/>
        <family val="3"/>
        <charset val="129"/>
      </rPr>
      <t>단면도에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>51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>, 2</t>
    </r>
    <r>
      <rPr>
        <b/>
        <sz val="8"/>
        <rFont val="돋움"/>
        <family val="3"/>
        <charset val="129"/>
      </rPr>
      <t>층이상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건축물인경우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피난방화규칙</t>
    </r>
    <r>
      <rPr>
        <b/>
        <sz val="8"/>
        <rFont val="Arial"/>
        <family val="2"/>
      </rPr>
      <t>18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기준에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)
- 3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서재앞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발코니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-------------------------------------------
- </t>
    </r>
    <r>
      <rPr>
        <b/>
        <sz val="8"/>
        <rFont val="돋움"/>
        <family val="3"/>
        <charset val="129"/>
      </rPr>
      <t>공작물축조신고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(2m</t>
    </r>
    <r>
      <rPr>
        <b/>
        <sz val="8"/>
        <rFont val="돋움"/>
        <family val="3"/>
        <charset val="129"/>
      </rPr>
      <t>이상이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신고대상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변경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수정할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phoneticPr fontId="3" type="noConversion"/>
  </si>
  <si>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건물명칭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공동주택으로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되어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금번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신청건이랑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
---------------------------
12/3
- </t>
    </r>
    <r>
      <rPr>
        <b/>
        <sz val="8"/>
        <rFont val="돋움"/>
        <family val="3"/>
        <charset val="129"/>
      </rPr>
      <t>오우수계획도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변경됨에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개발행위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>)</t>
    </r>
    <phoneticPr fontId="3" type="noConversion"/>
  </si>
  <si>
    <r>
      <t>*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누르지마세요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개발행위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협의중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건축개요랑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용적율산정용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>)
-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설계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차면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계획서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다락층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근거</t>
    </r>
    <phoneticPr fontId="3" type="noConversion"/>
  </si>
  <si>
    <r>
      <t>&lt;&lt;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누르지말아주세요</t>
    </r>
    <r>
      <rPr>
        <b/>
        <sz val="8"/>
        <rFont val="Arial"/>
        <family val="2"/>
      </rPr>
      <t xml:space="preserve">!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연락주세요</t>
    </r>
    <r>
      <rPr>
        <b/>
        <sz val="8"/>
        <rFont val="Arial"/>
        <family val="2"/>
      </rPr>
      <t xml:space="preserve">&gt;&gt;
-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공작물축조신고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대상시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제출할것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건축법시행령</t>
    </r>
    <r>
      <rPr>
        <b/>
        <sz val="8"/>
        <rFont val="Arial"/>
        <family val="2"/>
      </rPr>
      <t>45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>52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항에따라</t>
    </r>
    <r>
      <rPr>
        <b/>
        <sz val="8"/>
        <rFont val="Arial"/>
        <family val="2"/>
      </rPr>
      <t>, 3</t>
    </r>
    <r>
      <rPr>
        <b/>
        <sz val="8"/>
        <rFont val="돋움"/>
        <family val="3"/>
        <charset val="129"/>
      </rPr>
      <t>층이상의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건축물인경우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외부마감은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준불연재료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>or</t>
    </r>
    <r>
      <rPr>
        <b/>
        <sz val="8"/>
        <rFont val="돋움"/>
        <family val="3"/>
        <charset val="129"/>
      </rPr>
      <t>단면도에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>51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>, 2</t>
    </r>
    <r>
      <rPr>
        <b/>
        <sz val="8"/>
        <rFont val="돋움"/>
        <family val="3"/>
        <charset val="129"/>
      </rPr>
      <t>층이상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건축물인경우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피난방화규칙</t>
    </r>
    <r>
      <rPr>
        <b/>
        <sz val="8"/>
        <rFont val="Arial"/>
        <family val="2"/>
      </rPr>
      <t>18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기준에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지하층산정도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지표면산정도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------------------------------------------------------------------
- </t>
    </r>
    <r>
      <rPr>
        <b/>
        <sz val="8"/>
        <rFont val="돋움"/>
        <family val="3"/>
        <charset val="129"/>
      </rPr>
      <t>옹벽높이</t>
    </r>
    <r>
      <rPr>
        <b/>
        <sz val="8"/>
        <rFont val="Arial"/>
        <family val="2"/>
      </rPr>
      <t xml:space="preserve"> 2m</t>
    </r>
    <r>
      <rPr>
        <b/>
        <sz val="8"/>
        <rFont val="돋움"/>
        <family val="3"/>
        <charset val="129"/>
      </rPr>
      <t>이하이므로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공작물축조신고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변경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수정할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구조계산서에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~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층까지로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or </t>
    </r>
    <r>
      <rPr>
        <b/>
        <sz val="8"/>
        <rFont val="돋움"/>
        <family val="3"/>
        <charset val="129"/>
      </rPr>
      <t>구조적으로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분리에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지하주차장은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부속동으로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분리할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건축개요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>52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항에따라</t>
    </r>
    <r>
      <rPr>
        <b/>
        <sz val="8"/>
        <rFont val="Arial"/>
        <family val="2"/>
      </rPr>
      <t>, 3</t>
    </r>
    <r>
      <rPr>
        <b/>
        <sz val="8"/>
        <rFont val="돋움"/>
        <family val="3"/>
        <charset val="129"/>
      </rPr>
      <t>층이상의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건축물인경우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외부마감은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준불연재료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>or</t>
    </r>
    <r>
      <rPr>
        <b/>
        <sz val="8"/>
        <rFont val="돋움"/>
        <family val="3"/>
        <charset val="129"/>
      </rPr>
      <t>단면도에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면적산출도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</si>
  <si>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지붕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벽과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기초사이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열교현상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발생하지않도록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비구조요소란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대지종횡단면선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
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
「주차장법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시행규칙」제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직각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주차단위구획</t>
    </r>
    <r>
      <rPr>
        <b/>
        <sz val="8"/>
        <rFont val="Arial"/>
        <family val="2"/>
      </rPr>
      <t>(2.5mX5.0m)</t>
    </r>
    <r>
      <rPr>
        <b/>
        <sz val="8"/>
        <rFont val="돋움"/>
        <family val="3"/>
        <charset val="129"/>
      </rPr>
      <t>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너비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적용하여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</si>
  <si>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.
2.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높이가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개요와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
3. </t>
    </r>
    <r>
      <rPr>
        <b/>
        <sz val="8"/>
        <rFont val="돋움"/>
        <family val="3"/>
        <charset val="129"/>
      </rPr>
      <t>지하층산출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가중평균산출근거도에서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 xml:space="preserve">.
4. </t>
    </r>
    <r>
      <rPr>
        <b/>
        <sz val="8"/>
        <rFont val="돋움"/>
        <family val="3"/>
        <charset val="129"/>
      </rPr>
      <t>배치도의</t>
    </r>
    <r>
      <rPr>
        <b/>
        <sz val="8"/>
        <rFont val="Arial"/>
        <family val="2"/>
      </rPr>
      <t xml:space="preserve"> '1</t>
    </r>
    <r>
      <rPr>
        <b/>
        <sz val="8"/>
        <rFont val="돋움"/>
        <family val="3"/>
        <charset val="129"/>
      </rPr>
      <t>층데크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지붕끝선</t>
    </r>
    <r>
      <rPr>
        <b/>
        <sz val="8"/>
        <rFont val="Arial"/>
        <family val="2"/>
      </rPr>
      <t>'</t>
    </r>
    <r>
      <rPr>
        <b/>
        <sz val="8"/>
        <rFont val="돋움"/>
        <family val="3"/>
        <charset val="129"/>
      </rPr>
      <t>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
- </t>
    </r>
    <r>
      <rPr>
        <b/>
        <sz val="8"/>
        <rFont val="돋움"/>
        <family val="3"/>
        <charset val="129"/>
      </rPr>
      <t>지하층산출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가중평균산출근거도에서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>.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</si>
  <si>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비행안전제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 xml:space="preserve">구역체크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면적산출표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면적산정확인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지표면산정도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평면에</t>
    </r>
    <r>
      <rPr>
        <b/>
        <sz val="8"/>
        <rFont val="Arial"/>
        <family val="2"/>
      </rPr>
      <t xml:space="preserve"> A~D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>, A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6300+ &amp; </t>
    </r>
    <r>
      <rPr>
        <b/>
        <sz val="8"/>
        <rFont val="돋움"/>
        <family val="3"/>
        <charset val="129"/>
      </rPr>
      <t>확인요망</t>
    </r>
    <r>
      <rPr>
        <b/>
        <sz val="8"/>
        <rFont val="Arial"/>
        <family val="2"/>
      </rPr>
      <t xml:space="preserve"> , 3M 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</si>
  <si>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전기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건축주명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숫자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
지하주차장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>3m</t>
    </r>
    <r>
      <rPr>
        <b/>
        <sz val="8"/>
        <rFont val="돋움"/>
        <family val="3"/>
        <charset val="129"/>
      </rPr>
      <t>이상으로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가중평균지표산정내역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
입면도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정면도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주차장부분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나오도록</t>
    </r>
    <r>
      <rPr>
        <b/>
        <sz val="8"/>
        <rFont val="Arial"/>
        <family val="2"/>
      </rPr>
      <t xml:space="preserve"> 
</t>
    </r>
    <r>
      <rPr>
        <b/>
        <sz val="8"/>
        <rFont val="돋움"/>
        <family val="3"/>
        <charset val="129"/>
      </rPr>
      <t>주차장조성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부지조성에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축조신고작성
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
2m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보강토옹벽에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구조확인서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</si>
  <si>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도로지정공고할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도로대장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도로지정탭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건축한계선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확장형발코니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구조변경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원상복구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생활이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가능하도록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진출입로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국유재산사용수익허가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
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공작물축조대상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확인
</t>
    </r>
    <r>
      <rPr>
        <b/>
        <sz val="8"/>
        <rFont val="Arial"/>
        <family val="2"/>
      </rPr>
      <t xml:space="preserve">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</si>
  <si>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계단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가구수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사용계획
</t>
    </r>
    <r>
      <rPr>
        <b/>
        <sz val="8"/>
        <rFont val="Arial"/>
        <family val="2"/>
      </rPr>
      <t>&lt;</t>
    </r>
    <r>
      <rPr>
        <b/>
        <sz val="8"/>
        <rFont val="돋움"/>
        <family val="3"/>
        <charset val="129"/>
      </rPr>
      <t>건축보완</t>
    </r>
    <r>
      <rPr>
        <b/>
        <sz val="8"/>
        <rFont val="Arial"/>
        <family val="2"/>
      </rPr>
      <t xml:space="preserve">&gt;
1. </t>
    </r>
    <r>
      <rPr>
        <b/>
        <sz val="8"/>
        <rFont val="돋움"/>
        <family val="3"/>
        <charset val="129"/>
      </rPr>
      <t>의제사항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체크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반영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52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외부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다용도실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누락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소음방지를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
구조안전확인서</t>
    </r>
    <r>
      <rPr>
        <b/>
        <sz val="8"/>
        <rFont val="Arial"/>
        <family val="2"/>
      </rPr>
      <t xml:space="preserve"> :  </t>
    </r>
    <r>
      <rPr>
        <b/>
        <sz val="8"/>
        <rFont val="돋움"/>
        <family val="3"/>
        <charset val="129"/>
      </rPr>
      <t>면적이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설계자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날인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</si>
  <si>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도로지정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도로지정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대지안전에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확인서첨부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농지전용부담금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납부영수증
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)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</si>
  <si>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지상권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동의서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최근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개월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발행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인감증명서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2.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확인바람</t>
    </r>
    <r>
      <rPr>
        <b/>
        <sz val="8"/>
        <rFont val="Arial"/>
        <family val="2"/>
      </rPr>
      <t xml:space="preserve">.
3.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침실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발코니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확장전</t>
    </r>
    <r>
      <rPr>
        <b/>
        <sz val="8"/>
        <rFont val="Arial"/>
        <family val="2"/>
      </rPr>
      <t xml:space="preserve"> 2100 </t>
    </r>
    <r>
      <rPr>
        <b/>
        <sz val="8"/>
        <rFont val="돋움"/>
        <family val="3"/>
        <charset val="129"/>
      </rPr>
      <t>이상으로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>)</t>
    </r>
    <phoneticPr fontId="3" type="noConversion"/>
  </si>
  <si>
    <r>
      <rPr>
        <b/>
        <sz val="8"/>
        <rFont val="돋움"/>
        <family val="3"/>
        <charset val="129"/>
      </rPr>
      <t>관련부서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협의중</t>
    </r>
    <r>
      <rPr>
        <b/>
        <sz val="8"/>
        <rFont val="Arial"/>
        <family val="2"/>
      </rPr>
      <t xml:space="preserve"> 
- </t>
    </r>
    <r>
      <rPr>
        <b/>
        <sz val="8"/>
        <rFont val="돋움"/>
        <family val="3"/>
        <charset val="129"/>
      </rPr>
      <t>공작물축조신고대상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대상시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접수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대지경계선과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이격거리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중심선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공작물축조신고대상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대상시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신청서접수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피난방화구조규칙제</t>
    </r>
    <r>
      <rPr>
        <b/>
        <sz val="8"/>
        <rFont val="Arial"/>
        <family val="2"/>
      </rPr>
      <t>18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 xml:space="preserve">2) </t>
    </r>
    <r>
      <rPr>
        <b/>
        <sz val="8"/>
        <rFont val="돋움"/>
        <family val="3"/>
        <charset val="129"/>
      </rPr>
      <t>적용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</si>
  <si>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신청서와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개요의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49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
3. </t>
    </r>
    <r>
      <rPr>
        <b/>
        <sz val="8"/>
        <rFont val="돋움"/>
        <family val="3"/>
        <charset val="129"/>
      </rPr>
      <t>벽체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벽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기초사이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열교현상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발생하지않도록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</si>
  <si>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.
2.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높이가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개요와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
3. </t>
    </r>
    <r>
      <rPr>
        <b/>
        <sz val="8"/>
        <rFont val="돋움"/>
        <family val="3"/>
        <charset val="129"/>
      </rPr>
      <t>지하층산출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가중평균산출근거도에서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 xml:space="preserve">.
- </t>
    </r>
    <r>
      <rPr>
        <b/>
        <sz val="8"/>
        <rFont val="돋움"/>
        <family val="3"/>
        <charset val="129"/>
      </rPr>
      <t>지하층산출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가중평균산출근거도에서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토목도면</t>
    </r>
    <phoneticPr fontId="3" type="noConversion"/>
  </si>
  <si>
    <r>
      <t>*</t>
    </r>
    <r>
      <rPr>
        <b/>
        <sz val="8"/>
        <rFont val="돋움"/>
        <family val="3"/>
        <charset val="129"/>
      </rPr>
      <t>보완완료를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마세요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대지신청주소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오류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인적사항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주소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핸드폰번호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입력</t>
    </r>
    <r>
      <rPr>
        <b/>
        <sz val="8"/>
        <rFont val="Arial"/>
        <family val="2"/>
      </rPr>
      <t xml:space="preserve">), </t>
    </r>
    <r>
      <rPr>
        <b/>
        <sz val="8"/>
        <rFont val="돋움"/>
        <family val="3"/>
        <charset val="129"/>
      </rPr>
      <t>대지지역지구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지구단위계획지침에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주거용용도로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사용금지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오우수계획도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대지안의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공지규정에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끝선부터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인접까지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거리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대지지표레벨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정리</t>
    </r>
    <r>
      <rPr>
        <b/>
        <sz val="8"/>
        <rFont val="Arial"/>
        <family val="2"/>
      </rPr>
      <t xml:space="preserve"> 
4. </t>
    </r>
    <r>
      <rPr>
        <b/>
        <sz val="8"/>
        <rFont val="돋움"/>
        <family val="3"/>
        <charset val="129"/>
      </rPr>
      <t>지표면산정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지하층을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아니라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실제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접하는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재산정</t>
    </r>
    <r>
      <rPr>
        <b/>
        <sz val="8"/>
        <rFont val="Arial"/>
        <family val="2"/>
      </rPr>
      <t xml:space="preserve">), 3m </t>
    </r>
    <r>
      <rPr>
        <b/>
        <sz val="8"/>
        <rFont val="돋움"/>
        <family val="3"/>
        <charset val="129"/>
      </rPr>
      <t>초과하면</t>
    </r>
    <r>
      <rPr>
        <b/>
        <sz val="8"/>
        <rFont val="Arial"/>
        <family val="2"/>
      </rPr>
      <t xml:space="preserve"> 3m 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일조관련</t>
    </r>
    <r>
      <rPr>
        <b/>
        <sz val="8"/>
        <rFont val="Arial"/>
        <family val="2"/>
      </rPr>
      <t>: 1377-13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산정레베루이</t>
    </r>
    <r>
      <rPr>
        <b/>
        <sz val="8"/>
        <rFont val="Arial"/>
        <family val="2"/>
      </rPr>
      <t xml:space="preserve"> el 99.104</t>
    </r>
    <r>
      <rPr>
        <b/>
        <sz val="8"/>
        <rFont val="돋움"/>
        <family val="3"/>
        <charset val="129"/>
      </rPr>
      <t>임</t>
    </r>
    <r>
      <rPr>
        <b/>
        <sz val="8"/>
        <rFont val="Arial"/>
        <family val="2"/>
      </rPr>
      <t xml:space="preserve"> ,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1377-13</t>
    </r>
    <r>
      <rPr>
        <b/>
        <sz val="8"/>
        <rFont val="돋움"/>
        <family val="3"/>
        <charset val="129"/>
      </rPr>
      <t>번지와의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평균레벨산정하여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일조권에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일조관련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대지종횡에도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재산정해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표현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면적산정과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관련하여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포치부분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재산정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- </t>
    </r>
    <r>
      <rPr>
        <b/>
        <sz val="8"/>
        <rFont val="돋움"/>
        <family val="3"/>
        <charset val="129"/>
      </rPr>
      <t>파일기초란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입력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구조게산서에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지하수위없는데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확인서에는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지하수위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기재되어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</si>
  <si>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확장형발코니</t>
    </r>
    <r>
      <rPr>
        <b/>
        <sz val="8"/>
        <rFont val="Arial"/>
        <family val="2"/>
      </rPr>
      <t>(1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, 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별도의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실로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통과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토목설계도서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첨부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지하층산정식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대지종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A</t>
    </r>
    <r>
      <rPr>
        <b/>
        <sz val="8"/>
        <rFont val="돋움"/>
        <family val="3"/>
        <charset val="129"/>
      </rPr>
      <t>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B</t>
    </r>
    <r>
      <rPr>
        <b/>
        <sz val="8"/>
        <rFont val="돋움"/>
        <family val="3"/>
        <charset val="129"/>
      </rPr>
      <t>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구조연결확인하여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재확인
</t>
    </r>
    <r>
      <rPr>
        <b/>
        <sz val="8"/>
        <rFont val="Arial"/>
        <family val="2"/>
      </rPr>
      <t xml:space="preserve"> 
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</si>
  <si>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신청서상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용적률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오기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외부마감재료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 xml:space="preserve">난연이상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소방차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가능한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.)"
- 1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외부현관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상부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오픈</t>
    </r>
    <r>
      <rPr>
        <b/>
        <sz val="8"/>
        <rFont val="Arial"/>
        <family val="2"/>
      </rPr>
      <t>)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</si>
  <si>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확장형발코니</t>
    </r>
    <r>
      <rPr>
        <b/>
        <sz val="8"/>
        <rFont val="Arial"/>
        <family val="2"/>
      </rPr>
      <t>(1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, 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별도의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실로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통과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토목설계도서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 xml:space="preserve">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</si>
  <si>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전기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구조도
지하층산정내역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</si>
  <si>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바람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지하층산출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가중평균산출근거도에서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 xml:space="preserve">.
- </t>
    </r>
    <r>
      <rPr>
        <b/>
        <sz val="8"/>
        <rFont val="돋움"/>
        <family val="3"/>
        <charset val="129"/>
      </rPr>
      <t>지하층산출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가중평균산출근거도에서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</si>
  <si>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>-3m</t>
    </r>
    <r>
      <rPr>
        <b/>
        <sz val="8"/>
        <rFont val="돋움"/>
        <family val="3"/>
        <charset val="129"/>
      </rPr>
      <t>이상일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가중평균지표면산정
입면도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주차장부분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나오도록
공작물축조신고서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
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</si>
  <si>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전기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기입
배수설비설치신고서
</t>
    </r>
    <r>
      <rPr>
        <b/>
        <sz val="8"/>
        <rFont val="Arial"/>
        <family val="2"/>
      </rPr>
      <t>2m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보강토옹벽에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구조확인서
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돌출된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조적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가벽은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무엇인지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입면과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
우수관로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</si>
  <si>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전기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지하주차장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>3m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가중평균지표산정내역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
입면도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정면도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주차장부분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나오도록</t>
    </r>
    <r>
      <rPr>
        <b/>
        <sz val="8"/>
        <rFont val="Arial"/>
        <family val="2"/>
      </rPr>
      <t xml:space="preserve"> 
</t>
    </r>
    <r>
      <rPr>
        <b/>
        <sz val="8"/>
        <rFont val="돋움"/>
        <family val="3"/>
        <charset val="129"/>
      </rPr>
      <t>주차장조성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부지조성에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축조신고작성
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</si>
  <si>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건물동수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법면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>3. 1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거실앞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둘러쌓인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현관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앞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지붕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지하주차장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구조도면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</si>
  <si>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최은호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인감증명서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신청서와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일반목구조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경골목구조인지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일치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구조계산서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단열계획도에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인접대지의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(1377-12)
6. </t>
    </r>
    <r>
      <rPr>
        <b/>
        <sz val="8"/>
        <rFont val="돋움"/>
        <family val="3"/>
        <charset val="129"/>
      </rPr>
      <t>구조도면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전기도면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일조권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>- 1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현관캐노피</t>
    </r>
    <r>
      <rPr>
        <b/>
        <sz val="8"/>
        <rFont val="Arial"/>
        <family val="2"/>
      </rPr>
      <t xml:space="preserve"> 1m</t>
    </r>
    <r>
      <rPr>
        <b/>
        <sz val="8"/>
        <rFont val="돋움"/>
        <family val="3"/>
        <charset val="129"/>
      </rPr>
      <t>후퇴하고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남은부분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포함
</t>
    </r>
    <r>
      <rPr>
        <b/>
        <sz val="8"/>
        <rFont val="Arial"/>
        <family val="2"/>
      </rPr>
      <t xml:space="preserve">10.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산정관련</t>
    </r>
    <r>
      <rPr>
        <b/>
        <sz val="8"/>
        <rFont val="Arial"/>
        <family val="2"/>
      </rPr>
      <t>- x1 500</t>
    </r>
    <r>
      <rPr>
        <b/>
        <sz val="8"/>
        <rFont val="돋움"/>
        <family val="3"/>
        <charset val="129"/>
      </rPr>
      <t>후퇴부분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함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대지종횡단면도에서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정북일조권제한선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관련
</t>
    </r>
    <r>
      <rPr>
        <b/>
        <sz val="8"/>
        <rFont val="Arial"/>
        <family val="2"/>
      </rPr>
      <t xml:space="preserve">  - </t>
    </r>
    <r>
      <rPr>
        <b/>
        <sz val="8"/>
        <rFont val="돋움"/>
        <family val="3"/>
        <charset val="129"/>
      </rPr>
      <t>가중평균레벨산정값에서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대지가중지표산출근거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레벨은</t>
    </r>
    <r>
      <rPr>
        <b/>
        <sz val="8"/>
        <rFont val="Arial"/>
        <family val="2"/>
      </rPr>
      <t xml:space="preserve"> 2.085 </t>
    </r>
    <r>
      <rPr>
        <b/>
        <sz val="8"/>
        <rFont val="돋움"/>
        <family val="3"/>
        <charset val="129"/>
      </rPr>
      <t>높이인데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도면은</t>
    </r>
    <r>
      <rPr>
        <b/>
        <sz val="8"/>
        <rFont val="Arial"/>
        <family val="2"/>
      </rPr>
      <t xml:space="preserve"> 2.042</t>
    </r>
    <r>
      <rPr>
        <b/>
        <sz val="8"/>
        <rFont val="돋움"/>
        <family val="3"/>
        <charset val="129"/>
      </rPr>
      <t>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</si>
  <si>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신규양식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연면적수정
구조도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없음
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오픈되지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않은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벽체가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phoneticPr fontId="3" type="noConversion"/>
  </si>
  <si>
    <r>
      <t xml:space="preserve">* </t>
    </r>
    <r>
      <rPr>
        <b/>
        <sz val="8"/>
        <rFont val="돋움"/>
        <family val="3"/>
        <charset val="129"/>
      </rPr>
      <t>신청인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전화번호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입력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>:</t>
    </r>
    <r>
      <rPr>
        <b/>
        <sz val="8"/>
        <rFont val="돋움"/>
        <family val="3"/>
        <charset val="129"/>
      </rPr>
      <t>조경면적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입력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오우수계획도에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연결표시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실내재료마감표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</si>
  <si>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토목설계도서와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종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값으로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층별개요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흙에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뭍히는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.)
* </t>
    </r>
    <r>
      <rPr>
        <b/>
        <sz val="8"/>
        <rFont val="돋움"/>
        <family val="3"/>
        <charset val="129"/>
      </rPr>
      <t>토목설계도서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* </t>
    </r>
    <r>
      <rPr>
        <b/>
        <sz val="8"/>
        <rFont val="돋움"/>
        <family val="3"/>
        <charset val="129"/>
      </rPr>
      <t>소방시설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소방시설설계업등록증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기술자격증사본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계약서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누락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소방시설전기도면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누락</t>
    </r>
    <r>
      <rPr>
        <b/>
        <sz val="8"/>
        <rFont val="Arial"/>
        <family val="2"/>
      </rPr>
      <t xml:space="preserve">)
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
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종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지표면가중평균선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허가조서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
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주차장법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주차단위구획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</t>
    </r>
    <r>
      <rPr>
        <b/>
        <sz val="8"/>
        <rFont val="Arial"/>
        <family val="2"/>
      </rPr>
      <t xml:space="preserve"> 5M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현</t>
    </r>
    <r>
      <rPr>
        <b/>
        <sz val="8"/>
        <rFont val="Arial"/>
        <family val="2"/>
      </rPr>
      <t xml:space="preserve"> 4.7M)
</t>
    </r>
    <r>
      <rPr>
        <b/>
        <sz val="8"/>
        <rFont val="돋움"/>
        <family val="3"/>
        <charset val="129"/>
      </rPr>
      <t>바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토목설계도서와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사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농지전용부담금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납부영수증
</t>
    </r>
    <r>
      <rPr>
        <b/>
        <sz val="8"/>
        <rFont val="Arial"/>
        <family val="2"/>
      </rPr>
      <t xml:space="preserve">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</si>
  <si>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신청서와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법면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지하주차장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진입부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상부테라스선이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</t>
    </r>
    <r>
      <rPr>
        <b/>
        <sz val="8"/>
        <rFont val="Arial"/>
        <family val="2"/>
      </rPr>
      <t xml:space="preserve"> / </t>
    </r>
    <r>
      <rPr>
        <b/>
        <sz val="8"/>
        <rFont val="돋움"/>
        <family val="3"/>
        <charset val="129"/>
      </rPr>
      <t>옹벽선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현관앞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</t>
    </r>
    <r>
      <rPr>
        <b/>
        <sz val="8"/>
        <rFont val="Arial"/>
        <family val="2"/>
      </rPr>
      <t xml:space="preserve"> A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>6. 1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다이닝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앞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지붕덮는부분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석축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 : 2m</t>
    </r>
    <r>
      <rPr>
        <b/>
        <sz val="8"/>
        <rFont val="돋움"/>
        <family val="3"/>
        <charset val="129"/>
      </rPr>
      <t>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</si>
  <si>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대리인위임장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동의인</t>
    </r>
    <r>
      <rPr>
        <b/>
        <sz val="8"/>
        <rFont val="Arial"/>
        <family val="2"/>
      </rPr>
      <t>:</t>
    </r>
    <r>
      <rPr>
        <b/>
        <sz val="8"/>
        <rFont val="돋움"/>
        <family val="3"/>
        <charset val="129"/>
      </rPr>
      <t>법인</t>
    </r>
    <r>
      <rPr>
        <b/>
        <sz val="8"/>
        <rFont val="Arial"/>
        <family val="2"/>
      </rPr>
      <t xml:space="preserve">)
2. </t>
    </r>
    <r>
      <rPr>
        <b/>
        <sz val="8"/>
        <rFont val="돋움"/>
        <family val="3"/>
        <charset val="129"/>
      </rPr>
      <t>토지사용승락서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동의내용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토지사용자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정확하게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)
3. </t>
    </r>
    <r>
      <rPr>
        <b/>
        <sz val="8"/>
        <rFont val="돋움"/>
        <family val="3"/>
        <charset val="129"/>
      </rPr>
      <t>배수설비설치신고서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신고인</t>
    </r>
    <r>
      <rPr>
        <b/>
        <sz val="8"/>
        <rFont val="Arial"/>
        <family val="2"/>
      </rPr>
      <t>:</t>
    </r>
    <r>
      <rPr>
        <b/>
        <sz val="8"/>
        <rFont val="돋움"/>
        <family val="3"/>
        <charset val="129"/>
      </rPr>
      <t>법인</t>
    </r>
    <r>
      <rPr>
        <b/>
        <sz val="8"/>
        <rFont val="Arial"/>
        <family val="2"/>
      </rPr>
      <t xml:space="preserve">)
4. </t>
    </r>
    <r>
      <rPr>
        <b/>
        <sz val="8"/>
        <rFont val="돋움"/>
        <family val="3"/>
        <charset val="129"/>
      </rPr>
      <t>도로점용허가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 xml:space="preserve">건축도면
</t>
    </r>
    <r>
      <rPr>
        <b/>
        <sz val="8"/>
        <rFont val="Arial"/>
        <family val="2"/>
      </rPr>
      <t xml:space="preserve">1) </t>
    </r>
    <r>
      <rPr>
        <b/>
        <sz val="8"/>
        <rFont val="돋움"/>
        <family val="3"/>
        <charset val="129"/>
      </rPr>
      <t>신청서와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용적률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동명칭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통일</t>
    </r>
    <r>
      <rPr>
        <b/>
        <sz val="8"/>
        <rFont val="Arial"/>
        <family val="2"/>
      </rPr>
      <t xml:space="preserve">)
2) </t>
    </r>
    <r>
      <rPr>
        <b/>
        <sz val="8"/>
        <rFont val="돋움"/>
        <family val="3"/>
        <charset val="129"/>
      </rPr>
      <t>배치도에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)
3) </t>
    </r>
    <r>
      <rPr>
        <b/>
        <sz val="8"/>
        <rFont val="돋움"/>
        <family val="3"/>
        <charset val="129"/>
      </rPr>
      <t>원지반고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계획고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인접대지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종횡단면도</t>
    </r>
    <r>
      <rPr>
        <b/>
        <sz val="8"/>
        <rFont val="Arial"/>
        <family val="2"/>
      </rPr>
      <t xml:space="preserve">)
4) </t>
    </r>
    <r>
      <rPr>
        <b/>
        <sz val="8"/>
        <rFont val="돋움"/>
        <family val="3"/>
        <charset val="129"/>
      </rPr>
      <t>인접대지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레벨차에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부지조성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표현
</t>
    </r>
    <r>
      <rPr>
        <b/>
        <sz val="8"/>
        <rFont val="Arial"/>
        <family val="2"/>
      </rPr>
      <t xml:space="preserve">5)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중심선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이격거리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표현
</t>
    </r>
    <r>
      <rPr>
        <b/>
        <sz val="8"/>
        <rFont val="Arial"/>
        <family val="2"/>
      </rPr>
      <t xml:space="preserve">6)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마감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정확하게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)
6. </t>
    </r>
    <r>
      <rPr>
        <b/>
        <sz val="8"/>
        <rFont val="돋움"/>
        <family val="3"/>
        <charset val="129"/>
      </rPr>
      <t>허가조서에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기존건축물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위반건축물</t>
    </r>
    <r>
      <rPr>
        <b/>
        <sz val="8"/>
        <rFont val="Arial"/>
        <family val="2"/>
      </rPr>
      <t xml:space="preserve"> "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"</t>
    </r>
    <r>
      <rPr>
        <b/>
        <sz val="8"/>
        <rFont val="돋움"/>
        <family val="3"/>
        <charset val="129"/>
      </rPr>
      <t>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조치계획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정리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사업계획서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1) </t>
    </r>
    <r>
      <rPr>
        <b/>
        <sz val="8"/>
        <rFont val="돋움"/>
        <family val="3"/>
        <charset val="129"/>
      </rPr>
      <t>전시장</t>
    </r>
    <r>
      <rPr>
        <b/>
        <sz val="8"/>
        <rFont val="Arial"/>
        <family val="2"/>
      </rPr>
      <t xml:space="preserve"> or </t>
    </r>
    <r>
      <rPr>
        <b/>
        <sz val="8"/>
        <rFont val="돋움"/>
        <family val="3"/>
        <charset val="129"/>
      </rPr>
      <t xml:space="preserve">사무실
</t>
    </r>
    <r>
      <rPr>
        <b/>
        <sz val="8"/>
        <rFont val="Arial"/>
        <family val="2"/>
      </rPr>
      <t xml:space="preserve">2) </t>
    </r>
    <r>
      <rPr>
        <b/>
        <sz val="8"/>
        <rFont val="돋움"/>
        <family val="3"/>
        <charset val="129"/>
      </rPr>
      <t>농막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>20</t>
    </r>
    <r>
      <rPr>
        <b/>
        <sz val="8"/>
        <rFont val="돋움"/>
        <family val="3"/>
        <charset val="129"/>
      </rPr>
      <t>제곱미터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이하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비주거</t>
    </r>
    <r>
      <rPr>
        <b/>
        <sz val="8"/>
        <rFont val="Arial"/>
        <family val="2"/>
      </rPr>
      <t xml:space="preserve">)
3) </t>
    </r>
    <r>
      <rPr>
        <b/>
        <sz val="8"/>
        <rFont val="돋움"/>
        <family val="3"/>
        <charset val="129"/>
      </rPr>
      <t>가설건축물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전시를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견본주택</t>
    </r>
    <r>
      <rPr>
        <b/>
        <sz val="8"/>
        <rFont val="Arial"/>
        <family val="2"/>
      </rPr>
      <t>)(</t>
    </r>
    <r>
      <rPr>
        <b/>
        <sz val="8"/>
        <rFont val="돋움"/>
        <family val="3"/>
        <charset val="129"/>
      </rPr>
      <t>상하수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오배수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배관설치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추가보완</t>
    </r>
    <r>
      <rPr>
        <b/>
        <sz val="8"/>
        <rFont val="Arial"/>
        <family val="2"/>
      </rPr>
      <t>---------------------------
-</t>
    </r>
    <r>
      <rPr>
        <b/>
        <sz val="8"/>
        <rFont val="돋움"/>
        <family val="3"/>
        <charset val="129"/>
      </rPr>
      <t>토지사용승락서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동의내용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>)
-</t>
    </r>
    <r>
      <rPr>
        <b/>
        <sz val="8"/>
        <rFont val="돋움"/>
        <family val="3"/>
        <charset val="129"/>
      </rPr>
      <t>정보통신설계도면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자치행정과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>)
-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레이어로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화장실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바닥마감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외벽내벽상세도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불일치</t>
    </r>
    <r>
      <rPr>
        <b/>
        <sz val="8"/>
        <rFont val="Arial"/>
        <family val="2"/>
      </rPr>
      <t>.
-</t>
    </r>
    <r>
      <rPr>
        <b/>
        <sz val="8"/>
        <rFont val="돋움"/>
        <family val="3"/>
        <charset val="129"/>
      </rPr>
      <t>용도에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도로보다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낮음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차면시설</t>
    </r>
    <phoneticPr fontId="3" type="noConversion"/>
  </si>
  <si>
    <r>
      <rPr>
        <b/>
        <sz val="8"/>
        <rFont val="돋움"/>
        <family val="3"/>
        <charset val="129"/>
      </rPr>
      <t>지표면산정</t>
    </r>
    <r>
      <rPr>
        <b/>
        <sz val="8"/>
        <rFont val="Arial"/>
        <family val="2"/>
      </rPr>
      <t xml:space="preserve"> 3m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끊어서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재산정
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산정식에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요망
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구간과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구간이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의미하는바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
해당부지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현황상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옹벽축조되어있음
현황도면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
구조안전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확인서상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혹운</t>
    </r>
    <r>
      <rPr>
        <b/>
        <sz val="8"/>
        <rFont val="Arial"/>
        <family val="2"/>
      </rPr>
      <t xml:space="preserve"> KBC2016</t>
    </r>
    <r>
      <rPr>
        <b/>
        <sz val="8"/>
        <rFont val="돋움"/>
        <family val="3"/>
        <charset val="129"/>
      </rPr>
      <t>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</si>
  <si>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개요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 xml:space="preserve">대지종횡단면도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2m</t>
    </r>
    <r>
      <rPr>
        <b/>
        <sz val="8"/>
        <rFont val="돋움"/>
        <family val="3"/>
        <charset val="129"/>
      </rPr>
      <t>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축조신고서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의제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</t>
    </r>
    <r>
      <rPr>
        <b/>
        <sz val="8"/>
        <rFont val="Arial"/>
        <family val="2"/>
      </rPr>
      <t xml:space="preserve">), </t>
    </r>
    <r>
      <rPr>
        <b/>
        <sz val="8"/>
        <rFont val="돋움"/>
        <family val="3"/>
        <charset val="129"/>
      </rPr>
      <t>공작물의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종</t>
    </r>
    <r>
      <rPr>
        <b/>
        <sz val="8"/>
        <rFont val="Arial"/>
        <family val="2"/>
      </rPr>
      <t>.</t>
    </r>
    <r>
      <rPr>
        <b/>
        <sz val="8"/>
        <rFont val="돋움"/>
        <family val="3"/>
        <charset val="129"/>
      </rPr>
      <t>횡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발코니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확장부분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다락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산출도
</t>
    </r>
    <r>
      <rPr>
        <b/>
        <sz val="8"/>
        <rFont val="Arial"/>
        <family val="2"/>
      </rPr>
      <t xml:space="preserve">10.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산출도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일치시킬것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옹벽길이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 xml:space="preserve">.
4.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방</t>
    </r>
    <r>
      <rPr>
        <b/>
        <sz val="8"/>
        <rFont val="Arial"/>
        <family val="2"/>
      </rPr>
      <t xml:space="preserve">1 : </t>
    </r>
    <r>
      <rPr>
        <b/>
        <sz val="8"/>
        <rFont val="돋움"/>
        <family val="3"/>
        <charset val="129"/>
      </rPr>
      <t>발코니확장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</t>
    </r>
    <r>
      <rPr>
        <b/>
        <sz val="8"/>
        <rFont val="Arial"/>
        <family val="2"/>
      </rPr>
      <t xml:space="preserve"> 2100 </t>
    </r>
    <r>
      <rPr>
        <b/>
        <sz val="8"/>
        <rFont val="돋움"/>
        <family val="3"/>
        <charset val="129"/>
      </rPr>
      <t xml:space="preserve">확보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다락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단면도와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상이함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종횡단면도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기초부분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종단면도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종단면선과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10. </t>
    </r>
    <r>
      <rPr>
        <b/>
        <sz val="8"/>
        <rFont val="돋움"/>
        <family val="3"/>
        <charset val="129"/>
      </rPr>
      <t>제출파일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 / </t>
    </r>
    <r>
      <rPr>
        <b/>
        <sz val="8"/>
        <rFont val="돋움"/>
        <family val="3"/>
        <charset val="129"/>
      </rPr>
      <t>제출파일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정리할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11.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비구조요소란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12.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범례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해치선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phoneticPr fontId="3" type="noConversion"/>
  </si>
  <si>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구조계산서
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등급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
실내재료마감표
지표면가중평균</t>
    </r>
    <r>
      <rPr>
        <b/>
        <sz val="8"/>
        <rFont val="Arial"/>
        <family val="2"/>
      </rPr>
      <t xml:space="preserve"> 3m</t>
    </r>
    <r>
      <rPr>
        <b/>
        <sz val="8"/>
        <rFont val="돋움"/>
        <family val="3"/>
        <charset val="129"/>
      </rPr>
      <t>마다끊어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지하층층고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지표면보다</t>
    </r>
    <r>
      <rPr>
        <b/>
        <sz val="8"/>
        <rFont val="Arial"/>
        <family val="2"/>
      </rPr>
      <t xml:space="preserve"> 1m </t>
    </r>
    <r>
      <rPr>
        <b/>
        <sz val="8"/>
        <rFont val="돋움"/>
        <family val="3"/>
        <charset val="129"/>
      </rPr>
      <t>이상시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포함되어야하므로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지하층산정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별도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</si>
  <si>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전화번호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입력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지표면산정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다락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최고높이</t>
    </r>
    <r>
      <rPr>
        <b/>
        <sz val="8"/>
        <rFont val="Arial"/>
        <family val="2"/>
      </rPr>
      <t xml:space="preserve"> 2.6m</t>
    </r>
    <r>
      <rPr>
        <b/>
        <sz val="8"/>
        <rFont val="돋움"/>
        <family val="3"/>
        <charset val="129"/>
      </rPr>
      <t>확인됨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수정요명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로프트로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명칭을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다락으로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실내재료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</si>
  <si>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의제협의사항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수평투영면적산정할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.)
* 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
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층별개요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주차장법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주차단위구획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너비</t>
    </r>
    <r>
      <rPr>
        <b/>
        <sz val="8"/>
        <rFont val="Arial"/>
        <family val="2"/>
      </rPr>
      <t xml:space="preserve">(2.5m X 5m) </t>
    </r>
    <r>
      <rPr>
        <b/>
        <sz val="8"/>
        <rFont val="돋움"/>
        <family val="3"/>
        <charset val="129"/>
      </rPr>
      <t>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적용
다</t>
    </r>
    <r>
      <rPr>
        <b/>
        <sz val="8"/>
        <rFont val="Arial"/>
        <family val="2"/>
      </rPr>
      <t>.</t>
    </r>
    <r>
      <rPr>
        <b/>
        <sz val="8"/>
        <rFont val="돋움"/>
        <family val="3"/>
        <charset val="129"/>
      </rPr>
      <t>토목토지이용계획도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건폐율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층별개요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건축개요와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대지안의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공지기준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끝선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마</t>
    </r>
    <r>
      <rPr>
        <b/>
        <sz val="8"/>
        <rFont val="Arial"/>
        <family val="2"/>
      </rPr>
      <t>. 2</t>
    </r>
    <r>
      <rPr>
        <b/>
        <sz val="8"/>
        <rFont val="돋움"/>
        <family val="3"/>
        <charset val="129"/>
      </rPr>
      <t>미터가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공작물계획도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공작물상세도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>*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</si>
  <si>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rPr>
        <b/>
        <sz val="8"/>
        <rFont val="돋움"/>
        <family val="3"/>
        <charset val="129"/>
      </rPr>
      <t xml:space="preserve">대리인위임장
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
「국토의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이용에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법률」제</t>
    </r>
    <r>
      <rPr>
        <b/>
        <sz val="8"/>
        <rFont val="Arial"/>
        <family val="2"/>
      </rPr>
      <t>58</t>
    </r>
    <r>
      <rPr>
        <b/>
        <sz val="8"/>
        <rFont val="돋움"/>
        <family val="3"/>
        <charset val="129"/>
      </rPr>
      <t>조제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항제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용인시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성장관리방안의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내용에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적합하게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계획하고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성장관리방안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시행지침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4</t>
    </r>
    <r>
      <rPr>
        <b/>
        <sz val="8"/>
        <rFont val="돋움"/>
        <family val="3"/>
        <charset val="129"/>
      </rPr>
      <t>장제</t>
    </r>
    <r>
      <rPr>
        <b/>
        <sz val="8"/>
        <rFont val="Arial"/>
        <family val="2"/>
      </rPr>
      <t>7</t>
    </r>
    <r>
      <rPr>
        <b/>
        <sz val="8"/>
        <rFont val="돋움"/>
        <family val="3"/>
        <charset val="129"/>
      </rPr>
      <t>조제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`</t>
    </r>
    <r>
      <rPr>
        <b/>
        <sz val="8"/>
        <rFont val="돋움"/>
        <family val="3"/>
        <charset val="129"/>
      </rPr>
      <t>성장관리방안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체크리스트</t>
    </r>
    <r>
      <rPr>
        <b/>
        <sz val="8"/>
        <rFont val="Arial"/>
        <family val="2"/>
      </rPr>
      <t>`</t>
    </r>
    <r>
      <rPr>
        <b/>
        <sz val="8"/>
        <rFont val="돋움"/>
        <family val="3"/>
        <charset val="129"/>
      </rPr>
      <t>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.I52</t>
    </r>
    <phoneticPr fontId="3" type="noConversion"/>
  </si>
  <si>
    <r>
      <t>1)</t>
    </r>
    <r>
      <rPr>
        <b/>
        <sz val="8"/>
        <rFont val="돋움"/>
        <family val="3"/>
        <charset val="129"/>
      </rPr>
      <t>세차장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자세히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현재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동에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정확하지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않은바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손세차인지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기계식세차인지</t>
    </r>
    <r>
      <rPr>
        <b/>
        <sz val="8"/>
        <rFont val="Arial"/>
        <family val="2"/>
      </rPr>
      <t>, 1</t>
    </r>
    <r>
      <rPr>
        <b/>
        <sz val="8"/>
        <rFont val="돋움"/>
        <family val="3"/>
        <charset val="129"/>
      </rPr>
      <t>대만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이용가능할수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계획인지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동선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세차장운영계획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>2)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전체연면적으로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>3)3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기계실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용적율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빠지는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건지
</t>
    </r>
    <r>
      <rPr>
        <b/>
        <sz val="8"/>
        <rFont val="Arial"/>
        <family val="2"/>
      </rPr>
      <t>4)</t>
    </r>
    <r>
      <rPr>
        <b/>
        <sz val="8"/>
        <rFont val="돋움"/>
        <family val="3"/>
        <charset val="129"/>
      </rPr>
      <t>부대시설의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부설주차장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전체연면적으로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산정시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대이상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계획하여야하는바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부설주차장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
5)</t>
    </r>
    <r>
      <rPr>
        <b/>
        <sz val="8"/>
        <rFont val="돋움"/>
        <family val="3"/>
        <charset val="129"/>
      </rPr>
      <t>인접한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하천의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주민보행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계획할것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대지내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대지면적에서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제외시킬것</t>
    </r>
    <r>
      <rPr>
        <b/>
        <sz val="8"/>
        <rFont val="Arial"/>
        <family val="2"/>
      </rPr>
      <t>)
6)</t>
    </r>
    <r>
      <rPr>
        <b/>
        <sz val="8"/>
        <rFont val="돋움"/>
        <family val="3"/>
        <charset val="129"/>
      </rPr>
      <t>건축선에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후퇴한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공공보행공간으로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조성하고</t>
    </r>
    <r>
      <rPr>
        <b/>
        <sz val="8"/>
        <rFont val="Arial"/>
        <family val="2"/>
      </rPr>
      <t xml:space="preserve"> D3</t>
    </r>
    <r>
      <rPr>
        <b/>
        <sz val="8"/>
        <rFont val="돋움"/>
        <family val="3"/>
        <charset val="129"/>
      </rPr>
      <t>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후퇴공간은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칼라투수콘으로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포장할것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후퇴공간에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
7) </t>
    </r>
    <r>
      <rPr>
        <b/>
        <sz val="8"/>
        <rFont val="돋움"/>
        <family val="3"/>
        <charset val="129"/>
      </rPr>
      <t>배치도상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필로티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하부공간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주차공간으로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이용되는지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배치도상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주차구획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>8)</t>
    </r>
    <r>
      <rPr>
        <b/>
        <sz val="8"/>
        <rFont val="돋움"/>
        <family val="3"/>
        <charset val="129"/>
      </rPr>
      <t>개수대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뭔지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세차장으로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이용하는것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아닌지</t>
    </r>
    <r>
      <rPr>
        <b/>
        <sz val="8"/>
        <rFont val="Arial"/>
        <family val="2"/>
      </rPr>
      <t xml:space="preserve">?
</t>
    </r>
    <r>
      <rPr>
        <b/>
        <sz val="8"/>
        <rFont val="돋움"/>
        <family val="3"/>
        <charset val="129"/>
      </rPr>
      <t xml:space="preserve">ㅡㅡㅡㅡㅡ
</t>
    </r>
    <r>
      <rPr>
        <b/>
        <sz val="8"/>
        <rFont val="Arial"/>
        <family val="2"/>
      </rPr>
      <t xml:space="preserve">(1) </t>
    </r>
    <r>
      <rPr>
        <b/>
        <sz val="8"/>
        <rFont val="돋움"/>
        <family val="3"/>
        <charset val="129"/>
      </rPr>
      <t>자동차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분류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명확히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할것
</t>
    </r>
    <r>
      <rPr>
        <b/>
        <sz val="8"/>
        <rFont val="Arial"/>
        <family val="2"/>
      </rPr>
      <t xml:space="preserve">(2) </t>
    </r>
    <r>
      <rPr>
        <b/>
        <sz val="8"/>
        <rFont val="돋움"/>
        <family val="3"/>
        <charset val="129"/>
      </rPr>
      <t>현재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건축물용도가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세차장인바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해당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위치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동선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대략적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이용계획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>(3) 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계단실로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어려운바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포함하고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구조안전확인서도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(4) </t>
    </r>
    <r>
      <rPr>
        <b/>
        <sz val="8"/>
        <rFont val="돋움"/>
        <family val="3"/>
        <charset val="129"/>
      </rPr>
      <t>건설도로과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협의의견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건축허가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도로점용허가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득할것</t>
    </r>
    <r>
      <rPr>
        <b/>
        <sz val="8"/>
        <rFont val="Arial"/>
        <family val="2"/>
      </rPr>
      <t xml:space="preserve"> &gt;&gt; </t>
    </r>
    <r>
      <rPr>
        <b/>
        <sz val="8"/>
        <rFont val="돋움"/>
        <family val="3"/>
        <charset val="129"/>
      </rPr>
      <t>도로점용허가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phoneticPr fontId="3" type="noConversion"/>
  </si>
  <si>
    <r>
      <rPr>
        <b/>
        <sz val="8"/>
        <rFont val="돋움"/>
        <family val="3"/>
        <charset val="129"/>
      </rPr>
      <t>토지사용동의서
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
구조도
전기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
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반자높이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배수설비설치신고서
구조도
지하층산정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지표가중평균산정내역
주차라인</t>
    </r>
    <r>
      <rPr>
        <b/>
        <sz val="8"/>
        <rFont val="Arial"/>
        <family val="2"/>
      </rPr>
      <t xml:space="preserve"> 2.5</t>
    </r>
    <r>
      <rPr>
        <b/>
        <sz val="8"/>
        <rFont val="돋움"/>
        <family val="3"/>
        <charset val="129"/>
      </rPr>
      <t>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>)</t>
    </r>
    <phoneticPr fontId="3" type="noConversion"/>
  </si>
  <si>
    <r>
      <t>1)</t>
    </r>
    <r>
      <rPr>
        <b/>
        <sz val="8"/>
        <rFont val="돋움"/>
        <family val="3"/>
        <charset val="129"/>
      </rPr>
      <t>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동별기재
</t>
    </r>
    <r>
      <rPr>
        <b/>
        <sz val="8"/>
        <rFont val="Arial"/>
        <family val="2"/>
      </rPr>
      <t>2)</t>
    </r>
    <r>
      <rPr>
        <b/>
        <sz val="8"/>
        <rFont val="돋움"/>
        <family val="3"/>
        <charset val="129"/>
      </rPr>
      <t>사용설계기준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건축구조기준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혹은</t>
    </r>
    <r>
      <rPr>
        <b/>
        <sz val="8"/>
        <rFont val="Arial"/>
        <family val="2"/>
      </rPr>
      <t xml:space="preserve"> KBC 2016
3)</t>
    </r>
    <r>
      <rPr>
        <b/>
        <sz val="8"/>
        <rFont val="돋움"/>
        <family val="3"/>
        <charset val="129"/>
      </rPr>
      <t>중요도란</t>
    </r>
    <r>
      <rPr>
        <b/>
        <sz val="8"/>
        <rFont val="Arial"/>
        <family val="2"/>
      </rPr>
      <t xml:space="preserve"> 2</t>
    </r>
    <r>
      <rPr>
        <b/>
        <sz val="8"/>
        <rFont val="돋움"/>
        <family val="3"/>
        <charset val="129"/>
      </rPr>
      <t>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>4)</t>
    </r>
    <r>
      <rPr>
        <b/>
        <sz val="8"/>
        <rFont val="돋움"/>
        <family val="3"/>
        <charset val="129"/>
      </rPr>
      <t>설계자가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아닌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건축사로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성명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주소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연락처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날인
</t>
    </r>
    <r>
      <rPr>
        <b/>
        <sz val="8"/>
        <rFont val="Arial"/>
        <family val="2"/>
      </rPr>
      <t>5)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산출근거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근거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없음</t>
    </r>
    <r>
      <rPr>
        <b/>
        <sz val="8"/>
        <rFont val="Arial"/>
        <family val="2"/>
      </rPr>
      <t>.
6)L</t>
    </r>
    <r>
      <rPr>
        <b/>
        <sz val="8"/>
        <rFont val="돋움"/>
        <family val="3"/>
        <charset val="129"/>
      </rPr>
      <t>형옹벽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>7)</t>
    </r>
    <r>
      <rPr>
        <b/>
        <sz val="8"/>
        <rFont val="돋움"/>
        <family val="3"/>
        <charset val="129"/>
      </rPr>
      <t>건축법제</t>
    </r>
    <r>
      <rPr>
        <b/>
        <sz val="8"/>
        <rFont val="Arial"/>
        <family val="2"/>
      </rPr>
      <t>40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임의양식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건축사또는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건축구조기술사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날인</t>
    </r>
    <r>
      <rPr>
        <b/>
        <sz val="8"/>
        <rFont val="Arial"/>
        <family val="2"/>
      </rPr>
      <t>)
8)e4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불일치
</t>
    </r>
    <r>
      <rPr>
        <b/>
        <sz val="8"/>
        <rFont val="Arial"/>
        <family val="2"/>
      </rPr>
      <t>9)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우오수계획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불일치
</t>
    </r>
    <r>
      <rPr>
        <b/>
        <sz val="8"/>
        <rFont val="Arial"/>
        <family val="2"/>
      </rPr>
      <t>- E4</t>
    </r>
    <r>
      <rPr>
        <b/>
        <sz val="8"/>
        <rFont val="돋움"/>
        <family val="3"/>
        <charset val="129"/>
      </rPr>
      <t>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인근</t>
    </r>
    <r>
      <rPr>
        <b/>
        <sz val="8"/>
        <rFont val="Arial"/>
        <family val="2"/>
      </rPr>
      <t xml:space="preserve"> 15-82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옥외계단과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연결되어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인접대지를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접한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</t>
    </r>
    <r>
      <rPr>
        <b/>
        <sz val="8"/>
        <rFont val="Arial"/>
        <family val="2"/>
      </rPr>
      <t xml:space="preserve">)
 </t>
    </r>
    <r>
      <rPr>
        <b/>
        <sz val="8"/>
        <rFont val="돋움"/>
        <family val="3"/>
        <charset val="129"/>
      </rPr>
      <t>※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미보완사항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※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.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</si>
  <si>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토목과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우오수계획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옹벽이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화장실과</t>
    </r>
    <r>
      <rPr>
        <b/>
        <sz val="8"/>
        <rFont val="Arial"/>
        <family val="2"/>
      </rPr>
      <t xml:space="preserve"> E/V </t>
    </r>
    <r>
      <rPr>
        <b/>
        <sz val="8"/>
        <rFont val="돋움"/>
        <family val="3"/>
        <charset val="129"/>
      </rPr>
      <t>상이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면적산출표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각층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정정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지하면적은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없고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건축면적은</t>
    </r>
    <r>
      <rPr>
        <b/>
        <sz val="8"/>
        <rFont val="Arial"/>
        <family val="2"/>
      </rPr>
      <t xml:space="preserve"> 2</t>
    </r>
    <r>
      <rPr>
        <b/>
        <sz val="8"/>
        <rFont val="돋움"/>
        <family val="3"/>
        <charset val="129"/>
      </rPr>
      <t>개임</t>
    </r>
    <r>
      <rPr>
        <b/>
        <sz val="8"/>
        <rFont val="Arial"/>
        <family val="2"/>
      </rPr>
      <t xml:space="preserve">)
5. </t>
    </r>
    <r>
      <rPr>
        <b/>
        <sz val="8"/>
        <rFont val="돋움"/>
        <family val="3"/>
        <charset val="129"/>
      </rPr>
      <t>지하층가중평균높이</t>
    </r>
    <r>
      <rPr>
        <b/>
        <sz val="8"/>
        <rFont val="Arial"/>
        <family val="2"/>
      </rPr>
      <t xml:space="preserve"> F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지표면산출</t>
    </r>
    <r>
      <rPr>
        <b/>
        <sz val="8"/>
        <rFont val="Arial"/>
        <family val="2"/>
      </rPr>
      <t xml:space="preserve"> 3m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산출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소방관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phoneticPr fontId="3" type="noConversion"/>
  </si>
  <si>
    <r>
      <t xml:space="preserve"> </t>
    </r>
    <r>
      <rPr>
        <b/>
        <sz val="8"/>
        <rFont val="돋움"/>
        <family val="3"/>
        <charset val="129"/>
      </rPr>
      <t>대지종단면도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드라이에어리어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층과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연결되어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r>
      <rPr>
        <b/>
        <sz val="8"/>
        <rFont val="Arial"/>
        <family val="2"/>
      </rPr>
      <t>(1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입면상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피난방화구조등의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18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 xml:space="preserve">2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적합한지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</t>
    </r>
    <r>
      <rPr>
        <b/>
        <sz val="8"/>
        <rFont val="Arial"/>
        <family val="2"/>
      </rPr>
      <t xml:space="preserve">)
0. </t>
    </r>
    <r>
      <rPr>
        <b/>
        <sz val="8"/>
        <rFont val="돋움"/>
        <family val="3"/>
        <charset val="129"/>
      </rPr>
      <t>관련부서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협의중
</t>
    </r>
    <r>
      <rPr>
        <b/>
        <sz val="8"/>
        <rFont val="Arial"/>
        <family val="2"/>
      </rPr>
      <t xml:space="preserve">0.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 xml:space="preserve">.
--------------------------------
(8.12.)
- </t>
    </r>
    <r>
      <rPr>
        <b/>
        <sz val="8"/>
        <rFont val="돋움"/>
        <family val="3"/>
        <charset val="129"/>
      </rPr>
      <t>진출입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관로매설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관련하여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산</t>
    </r>
    <r>
      <rPr>
        <b/>
        <sz val="8"/>
        <rFont val="Arial"/>
        <family val="2"/>
      </rPr>
      <t>86-4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일원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국유재산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경수고속도로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주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완료한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협의서류</t>
    </r>
    <r>
      <rPr>
        <b/>
        <sz val="8"/>
        <rFont val="Arial"/>
        <family val="2"/>
      </rPr>
      <t xml:space="preserve"> 
   </t>
    </r>
    <r>
      <rPr>
        <b/>
        <sz val="8"/>
        <rFont val="돋움"/>
        <family val="3"/>
        <charset val="129"/>
      </rPr>
      <t>직접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경수고속도로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재선충병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산림과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협의중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협의서류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직접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제출할것</t>
    </r>
    <r>
      <rPr>
        <b/>
        <sz val="8"/>
        <rFont val="Arial"/>
        <family val="2"/>
      </rPr>
      <t xml:space="preserve">)
0. 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협의결과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경관심의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협의결과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참고</t>
    </r>
    <r>
      <rPr>
        <b/>
        <sz val="8"/>
        <rFont val="Arial"/>
        <family val="2"/>
      </rPr>
      <t xml:space="preserve">)
-------------------------------
(8.31.)
- </t>
    </r>
    <r>
      <rPr>
        <b/>
        <sz val="8"/>
        <rFont val="돋움"/>
        <family val="3"/>
        <charset val="129"/>
      </rPr>
      <t>층수변경으로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도시디자인과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정보통신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개발행위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산지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개발행위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지하층산정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r>
      <rPr>
        <b/>
        <sz val="8"/>
        <rFont val="Arial"/>
        <family val="2"/>
      </rPr>
      <t>(DA</t>
    </r>
    <r>
      <rPr>
        <b/>
        <sz val="8"/>
        <rFont val="돋움"/>
        <family val="3"/>
        <charset val="129"/>
      </rPr>
      <t>부분이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건축물이랑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연결되어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DA </t>
    </r>
    <r>
      <rPr>
        <b/>
        <sz val="8"/>
        <rFont val="돋움"/>
        <family val="3"/>
        <charset val="129"/>
      </rPr>
      <t>바깥쪽으로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흙에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접하는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</t>
    </r>
    <r>
      <rPr>
        <b/>
        <sz val="8"/>
        <rFont val="Arial"/>
        <family val="2"/>
      </rPr>
      <t xml:space="preserve">)
---------------------------------
(9.24.)
-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61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항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준불연이여야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마감표에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요망
</t>
    </r>
    <r>
      <rPr>
        <b/>
        <sz val="8"/>
        <rFont val="Arial"/>
        <family val="2"/>
      </rPr>
      <t xml:space="preserve">   (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) -&gt;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9</t>
    </r>
    <r>
      <rPr>
        <b/>
        <sz val="8"/>
        <rFont val="돋움"/>
        <family val="3"/>
        <charset val="129"/>
      </rPr>
      <t>미터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해당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지하층산정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r>
      <rPr>
        <b/>
        <sz val="8"/>
        <rFont val="Arial"/>
        <family val="2"/>
      </rPr>
      <t>(DA</t>
    </r>
    <r>
      <rPr>
        <b/>
        <sz val="8"/>
        <rFont val="돋움"/>
        <family val="3"/>
        <charset val="129"/>
      </rPr>
      <t>부분이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건축물이랑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연결되어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DA </t>
    </r>
    <r>
      <rPr>
        <b/>
        <sz val="8"/>
        <rFont val="돋움"/>
        <family val="3"/>
        <charset val="129"/>
      </rPr>
      <t>바깥쪽으로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흙에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접하는
</t>
    </r>
    <r>
      <rPr>
        <b/>
        <sz val="8"/>
        <rFont val="Arial"/>
        <family val="2"/>
      </rPr>
      <t xml:space="preserve">  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</t>
    </r>
    <r>
      <rPr>
        <b/>
        <sz val="8"/>
        <rFont val="Arial"/>
        <family val="2"/>
      </rPr>
      <t xml:space="preserve">) 
0. </t>
    </r>
    <r>
      <rPr>
        <b/>
        <sz val="8"/>
        <rFont val="돋움"/>
        <family val="3"/>
        <charset val="129"/>
      </rPr>
      <t>관련부서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협의중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</si>
  <si>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토목설계도서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의제협의사항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해당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공작물축조신고대상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계획도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다락체적산정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층고높이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바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지표면산정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고저차에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3m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대해</t>
    </r>
    <r>
      <rPr>
        <b/>
        <sz val="8"/>
        <rFont val="Arial"/>
        <family val="2"/>
      </rPr>
      <t xml:space="preserve"> 3m 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지표면산정할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사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지표면가중평균선에서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자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카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도면첨부할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대지종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법면부분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파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누락
</t>
    </r>
    <r>
      <rPr>
        <b/>
        <sz val="8"/>
        <rFont val="Arial"/>
        <family val="2"/>
      </rPr>
      <t xml:space="preserve">* 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.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</si>
  <si>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우오수계획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 xml:space="preserve">가중지표면산출도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현관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방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>)
4. 2m</t>
    </r>
    <r>
      <rPr>
        <b/>
        <sz val="8"/>
        <rFont val="돋움"/>
        <family val="3"/>
        <charset val="129"/>
      </rPr>
      <t>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 xml:space="preserve">도로대장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농지보전부담금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납부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영수증</t>
    </r>
    <phoneticPr fontId="3" type="noConversion"/>
  </si>
  <si>
    <r>
      <t xml:space="preserve">0. </t>
    </r>
    <r>
      <rPr>
        <b/>
        <sz val="8"/>
        <rFont val="돋움"/>
        <family val="3"/>
        <charset val="129"/>
      </rPr>
      <t>관련부서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협의중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32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법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25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----------------------------
- </t>
    </r>
    <r>
      <rPr>
        <b/>
        <sz val="8"/>
        <rFont val="돋움"/>
        <family val="3"/>
        <charset val="129"/>
      </rPr>
      <t>부속주차장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지하층산정도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가중평균산정도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면적산출표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</si>
  <si>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누락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토목설계도서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의제협의사항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해당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바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공작물축조신고대상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계획도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사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다락체적산정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층고높이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아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지표면산정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고저차에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3m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대해</t>
    </r>
    <r>
      <rPr>
        <b/>
        <sz val="8"/>
        <rFont val="Arial"/>
        <family val="2"/>
      </rPr>
      <t xml:space="preserve"> 3m 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지표면산정할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자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지표면가중평균선에서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카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도면첨부할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파</t>
    </r>
    <r>
      <rPr>
        <b/>
        <sz val="8"/>
        <rFont val="Arial"/>
        <family val="2"/>
      </rPr>
      <t xml:space="preserve">. 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확인
</t>
    </r>
    <r>
      <rPr>
        <b/>
        <sz val="8"/>
        <rFont val="Arial"/>
        <family val="2"/>
      </rPr>
      <t xml:space="preserve">* 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</si>
  <si>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토목설계도서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의제협의사항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해당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공작물축조신고대상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계획도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다락체적산정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층고높이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바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지표면산정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고저차에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3m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대해</t>
    </r>
    <r>
      <rPr>
        <b/>
        <sz val="8"/>
        <rFont val="Arial"/>
        <family val="2"/>
      </rPr>
      <t xml:space="preserve"> 3m 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지표면산정할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사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지표면가중평균선에서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자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카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도면첨부할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대지종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법면부분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파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* </t>
    </r>
    <r>
      <rPr>
        <b/>
        <sz val="8"/>
        <rFont val="돋움"/>
        <family val="3"/>
        <charset val="129"/>
      </rPr>
      <t>관련법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</si>
  <si>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지역계수</t>
    </r>
    <r>
      <rPr>
        <b/>
        <sz val="8"/>
        <rFont val="Arial"/>
        <family val="2"/>
      </rPr>
      <t xml:space="preserve"> 0.22</t>
    </r>
    <r>
      <rPr>
        <b/>
        <sz val="8"/>
        <rFont val="돋움"/>
        <family val="3"/>
        <charset val="129"/>
      </rPr>
      <t>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>, g</t>
    </r>
    <r>
      <rPr>
        <b/>
        <sz val="8"/>
        <rFont val="돋움"/>
        <family val="3"/>
        <charset val="129"/>
      </rPr>
      <t>삭제
사용설계기준</t>
    </r>
    <r>
      <rPr>
        <b/>
        <sz val="8"/>
        <rFont val="Arial"/>
        <family val="2"/>
      </rPr>
      <t>&gt;</t>
    </r>
    <r>
      <rPr>
        <b/>
        <sz val="8"/>
        <rFont val="돋움"/>
        <family val="3"/>
        <charset val="129"/>
      </rPr>
      <t>건축구조기준으로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변경
건축법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
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상세도
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
경사지붕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수평투영면적의</t>
    </r>
    <r>
      <rPr>
        <b/>
        <sz val="8"/>
        <rFont val="Arial"/>
        <family val="2"/>
      </rPr>
      <t xml:space="preserve"> 70%</t>
    </r>
    <r>
      <rPr>
        <b/>
        <sz val="8"/>
        <rFont val="돋움"/>
        <family val="3"/>
        <charset val="129"/>
      </rPr>
      <t>이상계획하여야하는바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개별배치도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
낙엽교목의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수고</t>
    </r>
    <r>
      <rPr>
        <b/>
        <sz val="8"/>
        <rFont val="Arial"/>
        <family val="2"/>
      </rPr>
      <t xml:space="preserve"> 4m</t>
    </r>
    <r>
      <rPr>
        <b/>
        <sz val="8"/>
        <rFont val="돋움"/>
        <family val="3"/>
        <charset val="129"/>
      </rPr>
      <t>이상이어야하는바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낙엽교목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근원직경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입력
세움터상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공작물축조신고사항입력
건축법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
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
도로편입부분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도로지정공고
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일치시킬것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난간표시</t>
    </r>
    <r>
      <rPr>
        <b/>
        <sz val="8"/>
        <rFont val="Arial"/>
        <family val="2"/>
      </rPr>
      <t>)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</si>
  <si>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도시계획도로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도로점용구간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허가조서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기존건축물에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조치계획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</t>
    </r>
    <phoneticPr fontId="3" type="noConversion"/>
  </si>
  <si>
    <r>
      <t xml:space="preserve">"-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9</t>
    </r>
    <r>
      <rPr>
        <b/>
        <sz val="8"/>
        <rFont val="돋움"/>
        <family val="3"/>
        <charset val="129"/>
      </rPr>
      <t>미터이상으로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난연재료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사용할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단면도에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기재요망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창을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제외한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지붕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바닥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가동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가동</t>
    </r>
    <r>
      <rPr>
        <b/>
        <sz val="8"/>
        <rFont val="Arial"/>
        <family val="2"/>
      </rPr>
      <t xml:space="preserve"> 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입면도랑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맞지않음</t>
    </r>
    <r>
      <rPr>
        <b/>
        <sz val="8"/>
        <rFont val="Arial"/>
        <family val="2"/>
      </rPr>
      <t xml:space="preserve">.
- 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계획서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나동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>."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</si>
  <si>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제출파일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 xml:space="preserve">계산서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재업로드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요망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벽체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우수계획이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옹벽배치도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토목과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</si>
  <si>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구간별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작성요망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차로진입구간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</si>
  <si>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지표면산출도면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벽체와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땅에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묻힌부분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해치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벽체길이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우측상부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시설공종표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역</t>
    </r>
    <r>
      <rPr>
        <b/>
        <sz val="8"/>
        <rFont val="Arial"/>
        <family val="2"/>
      </rPr>
      <t>L</t>
    </r>
    <r>
      <rPr>
        <b/>
        <sz val="8"/>
        <rFont val="돋움"/>
        <family val="3"/>
        <charset val="129"/>
      </rPr>
      <t>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</si>
  <si>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건축구조도면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설비도면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위생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전기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기계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구조안전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 xml:space="preserve">바닥면적산정관련
</t>
    </r>
    <r>
      <rPr>
        <b/>
        <sz val="8"/>
        <rFont val="Arial"/>
        <family val="2"/>
      </rPr>
      <t xml:space="preserve">  - </t>
    </r>
    <r>
      <rPr>
        <b/>
        <sz val="8"/>
        <rFont val="돋움"/>
        <family val="3"/>
        <charset val="129"/>
      </rPr>
      <t>지하층의</t>
    </r>
    <r>
      <rPr>
        <b/>
        <sz val="8"/>
        <rFont val="Arial"/>
        <family val="2"/>
      </rPr>
      <t xml:space="preserve">  </t>
    </r>
    <r>
      <rPr>
        <b/>
        <sz val="8"/>
        <rFont val="돋움"/>
        <family val="3"/>
        <charset val="129"/>
      </rPr>
      <t>계단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현관부분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중심선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맞는지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확인
</t>
    </r>
    <r>
      <rPr>
        <b/>
        <sz val="8"/>
        <rFont val="Arial"/>
        <family val="2"/>
      </rPr>
      <t xml:space="preserve">  - 1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현관앞부분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둘러싸여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있으므로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포함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산정관련
</t>
    </r>
    <r>
      <rPr>
        <b/>
        <sz val="8"/>
        <rFont val="Arial"/>
        <family val="2"/>
      </rPr>
      <t xml:space="preserve">  - 5-3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함
</t>
    </r>
    <r>
      <rPr>
        <b/>
        <sz val="8"/>
        <rFont val="Arial"/>
        <family val="2"/>
      </rPr>
      <t xml:space="preserve">  -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거실부분을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평면부분에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치수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잘못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부분이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맞느지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확인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관련
</t>
    </r>
    <r>
      <rPr>
        <b/>
        <sz val="8"/>
        <rFont val="Arial"/>
        <family val="2"/>
      </rPr>
      <t xml:space="preserve">  -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거실앞부분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지붕표기부분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않음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주단면도에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키플랜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표시
</t>
    </r>
    <r>
      <rPr>
        <b/>
        <sz val="8"/>
        <rFont val="Arial"/>
        <family val="2"/>
      </rPr>
      <t xml:space="preserve">10.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외부계단부분과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>-1</t>
    </r>
    <r>
      <rPr>
        <b/>
        <sz val="8"/>
        <rFont val="돋움"/>
        <family val="3"/>
        <charset val="129"/>
      </rPr>
      <t>부분이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불일치함
</t>
    </r>
    <r>
      <rPr>
        <b/>
        <sz val="8"/>
        <rFont val="Arial"/>
        <family val="2"/>
      </rPr>
      <t xml:space="preserve">11.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A</t>
    </r>
    <r>
      <rPr>
        <b/>
        <sz val="8"/>
        <rFont val="돋움"/>
        <family val="3"/>
        <charset val="129"/>
      </rPr>
      <t>부분이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입면도등과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불일치함</t>
    </r>
    <phoneticPr fontId="3" type="noConversion"/>
  </si>
  <si>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대지안의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만족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인접대지경계에서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처마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끝선까지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몇미터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조경계획도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건축법상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조경기준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만족하는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계획도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승강기탑도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일조권제한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일조권제한선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이내로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</t>
    </r>
    <phoneticPr fontId="3" type="noConversion"/>
  </si>
  <si>
    <r>
      <rPr>
        <b/>
        <sz val="8"/>
        <rFont val="돋움"/>
        <family val="3"/>
        <charset val="129"/>
      </rPr>
      <t>우수처리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계획도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조경계획도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미첨부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설계개요상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조경면적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기입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내부마감재료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기입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층간바닥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경계벽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상세도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 xml:space="preserve">차면설치계획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다락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요청</t>
    </r>
    <phoneticPr fontId="3" type="noConversion"/>
  </si>
  <si>
    <r>
      <rPr>
        <b/>
        <sz val="8"/>
        <rFont val="돋움"/>
        <family val="3"/>
        <charset val="129"/>
      </rPr>
      <t>필로티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외부마감재료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다락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요청</t>
    </r>
    <phoneticPr fontId="3" type="noConversion"/>
  </si>
  <si>
    <r>
      <t>&lt;&lt;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누르지말아주세요</t>
    </r>
    <r>
      <rPr>
        <b/>
        <sz val="8"/>
        <rFont val="Arial"/>
        <family val="2"/>
      </rPr>
      <t xml:space="preserve">!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연락주세요</t>
    </r>
    <r>
      <rPr>
        <b/>
        <sz val="8"/>
        <rFont val="Arial"/>
        <family val="2"/>
      </rPr>
      <t xml:space="preserve">&gt;&gt;
-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대지지레벨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종횡단면도와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일조권</t>
    </r>
    <r>
      <rPr>
        <b/>
        <sz val="8"/>
        <rFont val="Arial"/>
        <family val="2"/>
      </rPr>
      <t>-&gt;</t>
    </r>
    <r>
      <rPr>
        <b/>
        <sz val="8"/>
        <rFont val="돋움"/>
        <family val="3"/>
        <charset val="129"/>
      </rPr>
      <t>정북방향으로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검토내역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이격거리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입면도에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조경계획도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차면시설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지하층산정도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가중지표면산정도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
- </t>
    </r>
    <r>
      <rPr>
        <b/>
        <sz val="8"/>
        <rFont val="돋움"/>
        <family val="3"/>
        <charset val="129"/>
      </rPr>
      <t>가중지표면산정도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-&gt;</t>
    </r>
    <r>
      <rPr>
        <b/>
        <sz val="8"/>
        <rFont val="돋움"/>
        <family val="3"/>
        <charset val="129"/>
      </rPr>
      <t xml:space="preserve">해석전화요청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현황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조경면적산출표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서류인증할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phoneticPr fontId="3" type="noConversion"/>
  </si>
  <si>
    <r>
      <rPr>
        <b/>
        <sz val="8"/>
        <rFont val="돋움"/>
        <family val="3"/>
        <charset val="129"/>
      </rPr>
      <t xml:space="preserve">건축보완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허가조서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검사조서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작성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도로대장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서류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토목옹벽도면과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이격거리가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다름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공작물축조배치도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옹벽상세도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</si>
  <si>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r>
      <rPr>
        <b/>
        <sz val="8"/>
        <rFont val="돋움"/>
        <family val="3"/>
        <charset val="129"/>
      </rPr>
      <t>건축개요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법적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건폐율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성장관리방안적용여부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- </t>
    </r>
    <r>
      <rPr>
        <b/>
        <sz val="8"/>
        <rFont val="돋움"/>
        <family val="3"/>
        <charset val="129"/>
      </rPr>
      <t>대지종횡단면와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대지경계선으로의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이격거리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다가구주택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주출입구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명칭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삭제할것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공작물축조신고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대상시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>, L</t>
    </r>
    <r>
      <rPr>
        <b/>
        <sz val="8"/>
        <rFont val="돋움"/>
        <family val="3"/>
        <charset val="129"/>
      </rPr>
      <t>형옹벽이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아닌경우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대지안전확인서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9m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준불연재료로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최하층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재료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마감표기할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실내재료마감표</t>
    </r>
    <r>
      <rPr>
        <b/>
        <sz val="8"/>
        <rFont val="Arial"/>
        <family val="2"/>
      </rPr>
      <t xml:space="preserve"> -&gt; </t>
    </r>
    <r>
      <rPr>
        <b/>
        <sz val="8"/>
        <rFont val="돋움"/>
        <family val="3"/>
        <charset val="129"/>
      </rPr>
      <t>허가사항과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해당없는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내용은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지하층산정도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가중지표면산정도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범죄예방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기준검토서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건축법제</t>
    </r>
    <r>
      <rPr>
        <b/>
        <sz val="8"/>
        <rFont val="Arial"/>
        <family val="2"/>
      </rPr>
      <t>53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 xml:space="preserve">2)
- </t>
    </r>
    <r>
      <rPr>
        <b/>
        <sz val="8"/>
        <rFont val="돋움"/>
        <family val="3"/>
        <charset val="129"/>
      </rPr>
      <t>거실등의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방습을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건축법시행령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52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>)</t>
    </r>
    <phoneticPr fontId="3" type="noConversion"/>
  </si>
  <si>
    <r>
      <rPr>
        <b/>
        <sz val="8"/>
        <rFont val="돋움"/>
        <family val="3"/>
        <charset val="129"/>
      </rPr>
      <t>보강토옹벽을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토지안전확인서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보강토옹벽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미터</t>
    </r>
    <r>
      <rPr>
        <b/>
        <sz val="8"/>
        <rFont val="Arial"/>
        <family val="2"/>
      </rPr>
      <t>)
-</t>
    </r>
    <r>
      <rPr>
        <b/>
        <sz val="8"/>
        <rFont val="돋움"/>
        <family val="3"/>
        <charset val="129"/>
      </rPr>
      <t>나동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>(9</t>
    </r>
    <r>
      <rPr>
        <b/>
        <sz val="8"/>
        <rFont val="돋움"/>
        <family val="3"/>
        <charset val="129"/>
      </rPr>
      <t>미터이상</t>
    </r>
    <r>
      <rPr>
        <b/>
        <sz val="8"/>
        <rFont val="Arial"/>
        <family val="2"/>
      </rPr>
      <t>)
-</t>
    </r>
    <r>
      <rPr>
        <b/>
        <sz val="8"/>
        <rFont val="돋움"/>
        <family val="3"/>
        <charset val="129"/>
      </rPr>
      <t>가동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내부마감재료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주요구조부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내화구조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</si>
  <si>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, 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표기바람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</si>
  <si>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신청서에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지역지구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입력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확인
</t>
    </r>
    <r>
      <rPr>
        <b/>
        <sz val="8"/>
        <rFont val="Arial"/>
        <family val="2"/>
      </rPr>
      <t>3. 1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: 2</t>
    </r>
    <r>
      <rPr>
        <b/>
        <sz val="8"/>
        <rFont val="돋움"/>
        <family val="3"/>
        <charset val="129"/>
      </rPr>
      <t>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 xml:space="preserve"> : 134-37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-&gt; </t>
    </r>
    <r>
      <rPr>
        <b/>
        <sz val="8"/>
        <rFont val="돋움"/>
        <family val="3"/>
        <charset val="129"/>
      </rPr>
      <t>산</t>
    </r>
    <r>
      <rPr>
        <b/>
        <sz val="8"/>
        <rFont val="Arial"/>
        <family val="2"/>
      </rPr>
      <t>134-37</t>
    </r>
    <r>
      <rPr>
        <b/>
        <sz val="8"/>
        <rFont val="돋움"/>
        <family val="3"/>
        <charset val="129"/>
      </rPr>
      <t>번지로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정정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</si>
  <si>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 xml:space="preserve">주차계획도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건축개요에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작업실이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어느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부속용도인지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phoneticPr fontId="3" type="noConversion"/>
  </si>
  <si>
    <r>
      <t>1)</t>
    </r>
    <r>
      <rPr>
        <b/>
        <sz val="8"/>
        <rFont val="돋움"/>
        <family val="3"/>
        <charset val="129"/>
      </rPr>
      <t>건축개요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없음
</t>
    </r>
    <r>
      <rPr>
        <b/>
        <sz val="8"/>
        <rFont val="Arial"/>
        <family val="2"/>
      </rPr>
      <t>2)</t>
    </r>
    <r>
      <rPr>
        <b/>
        <sz val="8"/>
        <rFont val="돋움"/>
        <family val="3"/>
        <charset val="129"/>
      </rPr>
      <t xml:space="preserve">진출입계획도면
</t>
    </r>
    <r>
      <rPr>
        <b/>
        <sz val="8"/>
        <rFont val="Arial"/>
        <family val="2"/>
      </rPr>
      <t>3)</t>
    </r>
    <r>
      <rPr>
        <b/>
        <sz val="8"/>
        <rFont val="돋움"/>
        <family val="3"/>
        <charset val="129"/>
      </rPr>
      <t>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번호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안맞음
</t>
    </r>
    <r>
      <rPr>
        <b/>
        <sz val="8"/>
        <rFont val="Arial"/>
        <family val="2"/>
      </rPr>
      <t>4)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>5)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계산서
</t>
    </r>
    <r>
      <rPr>
        <b/>
        <sz val="8"/>
        <rFont val="Arial"/>
        <family val="2"/>
      </rPr>
      <t>6)</t>
    </r>
    <r>
      <rPr>
        <b/>
        <sz val="8"/>
        <rFont val="돋움"/>
        <family val="3"/>
        <charset val="129"/>
      </rPr>
      <t>실내재료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마감표
</t>
    </r>
    <r>
      <rPr>
        <b/>
        <sz val="8"/>
        <rFont val="Arial"/>
        <family val="2"/>
      </rPr>
      <t>7)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구조안전확인서
</t>
    </r>
    <r>
      <rPr>
        <b/>
        <sz val="8"/>
        <rFont val="Arial"/>
        <family val="2"/>
      </rPr>
      <t>8)</t>
    </r>
    <r>
      <rPr>
        <b/>
        <sz val="8"/>
        <rFont val="돋움"/>
        <family val="3"/>
        <charset val="129"/>
      </rPr>
      <t>진출입계획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phoneticPr fontId="3" type="noConversion"/>
  </si>
  <si>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재설정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지역지구설정
구조안전확인서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구조계산서
정보통신협의도서
지하산정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가중평균지표산정도
지상권동의서
지하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층평면치수와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면적산출표치수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
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구조체중심선으로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치수선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엘리베이터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제외한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바닥부분은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
엘리베이터장애인용임을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아닐시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
입면도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
횡단면도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화장실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창고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바뀜</t>
    </r>
    <r>
      <rPr>
        <b/>
        <sz val="8"/>
        <rFont val="Arial"/>
        <family val="2"/>
      </rPr>
      <t>, 3</t>
    </r>
    <r>
      <rPr>
        <b/>
        <sz val="8"/>
        <rFont val="돋움"/>
        <family val="3"/>
        <charset val="129"/>
      </rPr>
      <t>층테라스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표현
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층테라스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지붕있음</t>
    </r>
    <r>
      <rPr>
        <b/>
        <sz val="8"/>
        <rFont val="Arial"/>
        <family val="2"/>
      </rPr>
      <t>-1m</t>
    </r>
    <r>
      <rPr>
        <b/>
        <sz val="8"/>
        <rFont val="돋움"/>
        <family val="3"/>
        <charset val="129"/>
      </rPr>
      <t>공제하여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층바닥면적에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
승강기위치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확인안됨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주변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벽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기계실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가중평균지표면</t>
    </r>
    <r>
      <rPr>
        <b/>
        <sz val="8"/>
        <rFont val="Arial"/>
        <family val="2"/>
      </rPr>
      <t xml:space="preserve"> 3M</t>
    </r>
    <r>
      <rPr>
        <b/>
        <sz val="8"/>
        <rFont val="돋움"/>
        <family val="3"/>
        <charset val="129"/>
      </rPr>
      <t>마다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재산정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지하전체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>1m</t>
    </r>
    <r>
      <rPr>
        <b/>
        <sz val="8"/>
        <rFont val="돋움"/>
        <family val="3"/>
        <charset val="129"/>
      </rPr>
      <t>초과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구조물은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지하층산정근거도</t>
    </r>
    <r>
      <rPr>
        <b/>
        <sz val="8"/>
        <rFont val="Arial"/>
        <family val="2"/>
      </rPr>
      <t xml:space="preserve">2 </t>
    </r>
    <r>
      <rPr>
        <b/>
        <sz val="8"/>
        <rFont val="돋움"/>
        <family val="3"/>
        <charset val="129"/>
      </rPr>
      <t>지표레벨이</t>
    </r>
    <r>
      <rPr>
        <b/>
        <sz val="8"/>
        <rFont val="Arial"/>
        <family val="2"/>
      </rPr>
      <t xml:space="preserve"> 1760</t>
    </r>
    <r>
      <rPr>
        <b/>
        <sz val="8"/>
        <rFont val="돋움"/>
        <family val="3"/>
        <charset val="129"/>
      </rPr>
      <t>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건축면적산입구간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발생함</t>
    </r>
    <r>
      <rPr>
        <b/>
        <sz val="8"/>
        <rFont val="Arial"/>
        <family val="2"/>
      </rPr>
      <t>)</t>
    </r>
    <phoneticPr fontId="3" type="noConversion"/>
  </si>
  <si>
    <r>
      <rPr>
        <b/>
        <sz val="8"/>
        <rFont val="돋움"/>
        <family val="3"/>
        <charset val="129"/>
      </rPr>
      <t xml:space="preserve">건축추가보완
</t>
    </r>
    <r>
      <rPr>
        <b/>
        <sz val="8"/>
        <rFont val="Arial"/>
        <family val="2"/>
      </rPr>
      <t>1.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동별개요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 xml:space="preserve">수정요망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설계개요에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종근생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휴게음식점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맞는지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확인요망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휴게음식점은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300</t>
    </r>
    <r>
      <rPr>
        <b/>
        <sz val="8"/>
        <rFont val="돋움"/>
        <family val="3"/>
        <charset val="129"/>
      </rPr>
      <t>이상이어야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함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도로대장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인감첨부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사용기간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삭제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우수처리계획도가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조치필요여부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확인서</t>
    </r>
    <r>
      <rPr>
        <b/>
        <sz val="8"/>
        <rFont val="Arial"/>
        <family val="2"/>
      </rPr>
      <t xml:space="preserve">) - </t>
    </r>
    <r>
      <rPr>
        <b/>
        <sz val="8"/>
        <rFont val="돋움"/>
        <family val="3"/>
        <charset val="129"/>
      </rPr>
      <t>토지굴착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옹벽도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흙막이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 xml:space="preserve"> 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지하층을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층을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경우로서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27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현장조사ㆍ검사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굴착으로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인접대지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석축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영향이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조치가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필요하다고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인정된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경우만해당한다</t>
    </r>
    <r>
      <rPr>
        <b/>
        <sz val="8"/>
        <rFont val="Arial"/>
        <family val="2"/>
      </rPr>
      <t xml:space="preserve">)
7.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>- 1</t>
    </r>
    <r>
      <rPr>
        <b/>
        <sz val="8"/>
        <rFont val="돋움"/>
        <family val="3"/>
        <charset val="129"/>
      </rPr>
      <t>동과</t>
    </r>
    <r>
      <rPr>
        <b/>
        <sz val="8"/>
        <rFont val="Arial"/>
        <family val="2"/>
      </rPr>
      <t xml:space="preserve"> 2</t>
    </r>
    <r>
      <rPr>
        <b/>
        <sz val="8"/>
        <rFont val="돋움"/>
        <family val="3"/>
        <charset val="129"/>
      </rPr>
      <t>동사이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계단부분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토목부분과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상이하고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주차장부분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조경계획도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콘크리트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두께부분이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</t>
    </r>
    <r>
      <rPr>
        <b/>
        <sz val="8"/>
        <rFont val="Arial"/>
        <family val="2"/>
      </rPr>
      <t xml:space="preserve"> , </t>
    </r>
    <r>
      <rPr>
        <b/>
        <sz val="8"/>
        <rFont val="돋움"/>
        <family val="3"/>
        <charset val="129"/>
      </rPr>
      <t>연두색을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무슨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표현인지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보강토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옹벽관련</t>
    </r>
    <r>
      <rPr>
        <b/>
        <sz val="8"/>
        <rFont val="Arial"/>
        <family val="2"/>
      </rPr>
      <t xml:space="preserve"> - </t>
    </r>
    <r>
      <rPr>
        <b/>
        <sz val="8"/>
        <rFont val="돋움"/>
        <family val="3"/>
        <charset val="129"/>
      </rPr>
      <t>시행규칙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25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 - </t>
    </r>
    <r>
      <rPr>
        <b/>
        <sz val="8"/>
        <rFont val="돋움"/>
        <family val="3"/>
        <charset val="129"/>
      </rPr>
      <t>콘크리트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옹벽이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아닐경우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건축사또는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건축구조기술사에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구조안전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 xml:space="preserve"> 
10. </t>
    </r>
    <r>
      <rPr>
        <b/>
        <sz val="8"/>
        <rFont val="돋움"/>
        <family val="3"/>
        <charset val="129"/>
      </rPr>
      <t xml:space="preserve">옹벽상세도
</t>
    </r>
    <r>
      <rPr>
        <b/>
        <sz val="8"/>
        <rFont val="Arial"/>
        <family val="2"/>
      </rPr>
      <t xml:space="preserve">11. </t>
    </r>
    <r>
      <rPr>
        <b/>
        <sz val="8"/>
        <rFont val="돋움"/>
        <family val="3"/>
        <charset val="129"/>
      </rPr>
      <t>평면도와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센터부분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12. </t>
    </r>
    <r>
      <rPr>
        <b/>
        <sz val="8"/>
        <rFont val="돋움"/>
        <family val="3"/>
        <charset val="129"/>
      </rPr>
      <t>구조안전확인서에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파일기초란에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입력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직인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입력
</t>
    </r>
    <r>
      <rPr>
        <b/>
        <sz val="8"/>
        <rFont val="Arial"/>
        <family val="2"/>
      </rPr>
      <t xml:space="preserve">13.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14.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15.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필요하므로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입력
</t>
    </r>
    <r>
      <rPr>
        <b/>
        <sz val="8"/>
        <rFont val="Arial"/>
        <family val="2"/>
      </rPr>
      <t xml:space="preserve">16. </t>
    </r>
    <r>
      <rPr>
        <b/>
        <sz val="8"/>
        <rFont val="돋움"/>
        <family val="3"/>
        <charset val="129"/>
      </rPr>
      <t>창호평면도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</si>
  <si>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도로지정폐지변경신청서</t>
    </r>
    <r>
      <rPr>
        <b/>
        <sz val="8"/>
        <rFont val="Arial"/>
        <family val="2"/>
      </rPr>
      <t xml:space="preserve"> : 462-23</t>
    </r>
    <r>
      <rPr>
        <b/>
        <sz val="8"/>
        <rFont val="돋움"/>
        <family val="3"/>
        <charset val="129"/>
      </rPr>
      <t xml:space="preserve">번지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계단실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기초까지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 : 2m</t>
    </r>
    <r>
      <rPr>
        <b/>
        <sz val="8"/>
        <rFont val="돋움"/>
        <family val="3"/>
        <charset val="129"/>
      </rPr>
      <t>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석축도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석축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가중지표면으로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</si>
  <si>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면적산출표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층평면도와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52</t>
    </r>
    <r>
      <rPr>
        <b/>
        <sz val="8"/>
        <rFont val="돋움"/>
        <family val="3"/>
        <charset val="129"/>
      </rPr>
      <t>조제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항에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농지보전부담금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납부영수증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</si>
  <si>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기계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전기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비구조요소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 xml:space="preserve">구조계산서
</t>
    </r>
    <r>
      <rPr>
        <b/>
        <sz val="8"/>
        <rFont val="Arial"/>
        <family val="2"/>
      </rPr>
      <t>3. 1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면적에서</t>
    </r>
    <r>
      <rPr>
        <b/>
        <sz val="8"/>
        <rFont val="Arial"/>
        <family val="2"/>
      </rPr>
      <t xml:space="preserve"> 9-10</t>
    </r>
    <r>
      <rPr>
        <b/>
        <sz val="8"/>
        <rFont val="돋움"/>
        <family val="3"/>
        <charset val="129"/>
      </rPr>
      <t>열</t>
    </r>
    <r>
      <rPr>
        <b/>
        <sz val="8"/>
        <rFont val="Arial"/>
        <family val="2"/>
      </rPr>
      <t>, C-D'</t>
    </r>
    <r>
      <rPr>
        <b/>
        <sz val="8"/>
        <rFont val="돋움"/>
        <family val="3"/>
        <charset val="129"/>
      </rPr>
      <t>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이유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4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우측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모서리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제외부분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크기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옥상조경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식재토심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관수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배수시설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방수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방근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조치관련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상세도면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</si>
  <si>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>2. 1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지붕선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현관앞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둘러쌓인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좌측면도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욕실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누락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등급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</si>
  <si>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면적산출표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오기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정정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나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세움터대리인위임장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도로점용구간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
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종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바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지하층산정식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뭍힌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확인요망
사</t>
    </r>
    <r>
      <rPr>
        <b/>
        <sz val="8"/>
        <rFont val="Arial"/>
        <family val="2"/>
      </rPr>
      <t xml:space="preserve">. 9m </t>
    </r>
    <r>
      <rPr>
        <b/>
        <sz val="8"/>
        <rFont val="돋움"/>
        <family val="3"/>
        <charset val="129"/>
      </rPr>
      <t>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준불연재료로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피로티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아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자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지상권설정자의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동의서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카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가중평균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</si>
  <si>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구조관련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일체
나</t>
    </r>
    <r>
      <rPr>
        <b/>
        <sz val="8"/>
        <rFont val="Arial"/>
        <family val="2"/>
      </rPr>
      <t xml:space="preserve">. 9m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계획하고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허가조서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구간별로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나눠서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라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누락
마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가각정리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* </t>
    </r>
    <r>
      <rPr>
        <b/>
        <sz val="8"/>
        <rFont val="돋움"/>
        <family val="3"/>
        <charset val="129"/>
      </rPr>
      <t>관계법령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발생할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</si>
  <si>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대지지번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정정</t>
    </r>
    <r>
      <rPr>
        <b/>
        <sz val="8"/>
        <rFont val="Arial"/>
        <family val="2"/>
      </rPr>
      <t xml:space="preserve"> (696-2, 696-3 </t>
    </r>
    <r>
      <rPr>
        <b/>
        <sz val="8"/>
        <rFont val="돋움"/>
        <family val="3"/>
        <charset val="129"/>
      </rPr>
      <t>번지가</t>
    </r>
    <r>
      <rPr>
        <b/>
        <sz val="8"/>
        <rFont val="Arial"/>
        <family val="2"/>
      </rPr>
      <t xml:space="preserve"> 696-1</t>
    </r>
    <r>
      <rPr>
        <b/>
        <sz val="8"/>
        <rFont val="돋움"/>
        <family val="3"/>
        <charset val="129"/>
      </rPr>
      <t>번지로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합병됨</t>
    </r>
    <r>
      <rPr>
        <b/>
        <sz val="8"/>
        <rFont val="Arial"/>
        <family val="2"/>
      </rPr>
      <t xml:space="preserve">)
2. </t>
    </r>
    <r>
      <rPr>
        <b/>
        <sz val="8"/>
        <rFont val="돋움"/>
        <family val="3"/>
        <charset val="129"/>
      </rPr>
      <t>법면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 xml:space="preserve">구조계산서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실내재료마감표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피난방화규칙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24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재료구분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표기바람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난연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)
5. </t>
    </r>
    <r>
      <rPr>
        <b/>
        <sz val="8"/>
        <rFont val="돋움"/>
        <family val="3"/>
        <charset val="129"/>
      </rPr>
      <t>최하층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52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거실등의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방습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여부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바람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벽체길이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>8. 2</t>
    </r>
    <r>
      <rPr>
        <b/>
        <sz val="8"/>
        <rFont val="돋움"/>
        <family val="3"/>
        <charset val="129"/>
      </rPr>
      <t>층면적산출표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</t>
    </r>
    <phoneticPr fontId="3" type="noConversion"/>
  </si>
  <si>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연락처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관련부서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
ㅡㅡㅡ
건축개요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비고란에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성장관리방안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건폐율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완화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받은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내용기재
내화구조여야하는바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반영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철골조의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내화구조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아님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외부마감재상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준불연사항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phoneticPr fontId="3" type="noConversion"/>
  </si>
  <si>
    <r>
      <rPr>
        <b/>
        <sz val="8"/>
        <rFont val="돋움"/>
        <family val="3"/>
        <charset val="129"/>
      </rPr>
      <t>세움터기재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하수처리시설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허가조서및검사조서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도로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배수설비설치신고서
우측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진출입면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
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>61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내부마감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검토
범죄예방건축기준고시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>-----------------(</t>
    </r>
    <r>
      <rPr>
        <b/>
        <sz val="8"/>
        <rFont val="돋움"/>
        <family val="3"/>
        <charset val="129"/>
      </rPr>
      <t>추가보완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개발행위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도로계획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>:</t>
    </r>
    <r>
      <rPr>
        <b/>
        <sz val="8"/>
        <rFont val="돋움"/>
        <family val="3"/>
        <charset val="129"/>
      </rPr>
      <t>신청지는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개소의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출입구가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계획되었으나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다수의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차량이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북측에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위치한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출입구를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이용하게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됨</t>
    </r>
    <r>
      <rPr>
        <b/>
        <sz val="8"/>
        <rFont val="Arial"/>
        <family val="2"/>
      </rPr>
      <t xml:space="preserve">.  </t>
    </r>
    <r>
      <rPr>
        <b/>
        <sz val="8"/>
        <rFont val="돋움"/>
        <family val="3"/>
        <charset val="129"/>
      </rPr>
      <t>따라서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법정도로에서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북측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출입로까지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개발행위허가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운영지침</t>
    </r>
    <r>
      <rPr>
        <b/>
        <sz val="8"/>
        <rFont val="Arial"/>
        <family val="2"/>
      </rPr>
      <t xml:space="preserve"> 3-3-2-1 </t>
    </r>
    <r>
      <rPr>
        <b/>
        <sz val="8"/>
        <rFont val="돋움"/>
        <family val="3"/>
        <charset val="129"/>
      </rPr>
      <t>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폭</t>
    </r>
    <r>
      <rPr>
        <b/>
        <sz val="8"/>
        <rFont val="Arial"/>
        <family val="2"/>
      </rPr>
      <t xml:space="preserve"> 4</t>
    </r>
    <r>
      <rPr>
        <b/>
        <sz val="8"/>
        <rFont val="돋움"/>
        <family val="3"/>
        <charset val="129"/>
      </rPr>
      <t>미터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진입도로를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확보하여야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함</t>
    </r>
    <r>
      <rPr>
        <b/>
        <sz val="8"/>
        <rFont val="Arial"/>
        <family val="2"/>
      </rPr>
      <t>.
-----------------(</t>
    </r>
    <r>
      <rPr>
        <b/>
        <sz val="8"/>
        <rFont val="돋움"/>
        <family val="3"/>
        <charset val="129"/>
      </rPr>
      <t>추가보완</t>
    </r>
    <r>
      <rPr>
        <b/>
        <sz val="8"/>
        <rFont val="Arial"/>
        <family val="2"/>
      </rPr>
      <t>)
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피난</t>
    </r>
    <r>
      <rPr>
        <b/>
        <sz val="8"/>
        <rFont val="Arial"/>
        <family val="2"/>
      </rPr>
      <t>.</t>
    </r>
    <r>
      <rPr>
        <b/>
        <sz val="8"/>
        <rFont val="돋움"/>
        <family val="3"/>
        <charset val="129"/>
      </rPr>
      <t>방화구조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18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소방차량이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진입가능한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곳에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요함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</si>
  <si>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미설치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피난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방화구조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18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요함</t>
    </r>
    <r>
      <rPr>
        <b/>
        <sz val="8"/>
        <rFont val="Arial"/>
        <family val="2"/>
      </rPr>
      <t>)
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방풍실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출입구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유도등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요함</t>
    </r>
    <r>
      <rPr>
        <b/>
        <sz val="8"/>
        <rFont val="Arial"/>
        <family val="2"/>
      </rPr>
      <t xml:space="preserve">,
</t>
    </r>
    <r>
      <rPr>
        <b/>
        <sz val="8"/>
        <rFont val="돋움"/>
        <family val="3"/>
        <charset val="129"/>
      </rPr>
      <t>가스누설경보기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미설치
소방전기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시방서는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시설만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
소방시설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설치계획표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요함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</si>
  <si>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지역계수</t>
    </r>
    <r>
      <rPr>
        <b/>
        <sz val="8"/>
        <rFont val="Arial"/>
        <family val="2"/>
      </rPr>
      <t xml:space="preserve"> 0.22</t>
    </r>
    <r>
      <rPr>
        <b/>
        <sz val="8"/>
        <rFont val="돋움"/>
        <family val="3"/>
        <charset val="129"/>
      </rPr>
      <t>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>, g</t>
    </r>
    <r>
      <rPr>
        <b/>
        <sz val="8"/>
        <rFont val="돋움"/>
        <family val="3"/>
        <charset val="129"/>
      </rPr>
      <t>삭제
사용설계기준</t>
    </r>
    <r>
      <rPr>
        <b/>
        <sz val="8"/>
        <rFont val="Arial"/>
        <family val="2"/>
      </rPr>
      <t>&gt;</t>
    </r>
    <r>
      <rPr>
        <b/>
        <sz val="8"/>
        <rFont val="돋움"/>
        <family val="3"/>
        <charset val="129"/>
      </rPr>
      <t>건축구조기준으로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변경
건축법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
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상세도
도로대장
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
경사지붕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수평투영면적의</t>
    </r>
    <r>
      <rPr>
        <b/>
        <sz val="8"/>
        <rFont val="Arial"/>
        <family val="2"/>
      </rPr>
      <t xml:space="preserve"> 70%</t>
    </r>
    <r>
      <rPr>
        <b/>
        <sz val="8"/>
        <rFont val="돋움"/>
        <family val="3"/>
        <charset val="129"/>
      </rPr>
      <t>이상계획하여야하는바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개별배치도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
낙엽교목의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수고</t>
    </r>
    <r>
      <rPr>
        <b/>
        <sz val="8"/>
        <rFont val="Arial"/>
        <family val="2"/>
      </rPr>
      <t xml:space="preserve"> 4m</t>
    </r>
    <r>
      <rPr>
        <b/>
        <sz val="8"/>
        <rFont val="돋움"/>
        <family val="3"/>
        <charset val="129"/>
      </rPr>
      <t>이상이어야하는바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낙엽교목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근원직경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입력
위임장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이건주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나머지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
세움터상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공작물축조신고사항입력
세움터상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이건주외</t>
    </r>
    <r>
      <rPr>
        <b/>
        <sz val="8"/>
        <rFont val="Arial"/>
        <family val="2"/>
      </rPr>
      <t>14</t>
    </r>
    <r>
      <rPr>
        <b/>
        <sz val="8"/>
        <rFont val="돋움"/>
        <family val="3"/>
        <charset val="129"/>
      </rPr>
      <t>인으로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입력되어있는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이건주로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
토지주는</t>
    </r>
    <r>
      <rPr>
        <b/>
        <sz val="8"/>
        <rFont val="Arial"/>
        <family val="2"/>
      </rPr>
      <t xml:space="preserve"> 16</t>
    </r>
    <r>
      <rPr>
        <b/>
        <sz val="8"/>
        <rFont val="돋움"/>
        <family val="3"/>
        <charset val="129"/>
      </rPr>
      <t>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건축주는</t>
    </r>
    <r>
      <rPr>
        <b/>
        <sz val="8"/>
        <rFont val="Arial"/>
        <family val="2"/>
      </rPr>
      <t xml:space="preserve"> 15</t>
    </r>
    <r>
      <rPr>
        <b/>
        <sz val="8"/>
        <rFont val="돋움"/>
        <family val="3"/>
        <charset val="129"/>
      </rPr>
      <t>인인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진행되는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건인지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</si>
  <si>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바람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 xml:space="preserve">도로대장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재업로드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의제사항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체크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공작물축조신고서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지역지구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바람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면적산출근거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정정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가중지표면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산출도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소방관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</si>
  <si>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우수계획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재검토</t>
    </r>
    <r>
      <rPr>
        <b/>
        <sz val="8"/>
        <rFont val="Arial"/>
        <family val="2"/>
      </rPr>
      <t xml:space="preserve"> 
2.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부합하는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합리적인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지상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창고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>&lt;</t>
    </r>
    <r>
      <rPr>
        <b/>
        <sz val="8"/>
        <rFont val="돋움"/>
        <family val="3"/>
        <charset val="129"/>
      </rPr>
      <t>소방서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&gt;
- </t>
    </r>
    <r>
      <rPr>
        <b/>
        <sz val="8"/>
        <rFont val="돋움"/>
        <family val="3"/>
        <charset val="129"/>
      </rPr>
      <t>소방시설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도급계약서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r>
      <rPr>
        <b/>
        <sz val="8"/>
        <rFont val="Arial"/>
        <family val="2"/>
      </rPr>
      <t>.</t>
    </r>
    <phoneticPr fontId="3" type="noConversion"/>
  </si>
  <si>
    <r>
      <t xml:space="preserve">8m </t>
    </r>
    <r>
      <rPr>
        <b/>
        <sz val="8"/>
        <rFont val="돋움"/>
        <family val="3"/>
        <charset val="129"/>
      </rPr>
      <t>도로가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어떤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도로인지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현황도로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phoneticPr fontId="3" type="noConversion"/>
  </si>
  <si>
    <r>
      <t>&lt;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마세요</t>
    </r>
    <r>
      <rPr>
        <b/>
        <sz val="8"/>
        <rFont val="Arial"/>
        <family val="2"/>
      </rPr>
      <t xml:space="preserve">&gt;
</t>
    </r>
    <r>
      <rPr>
        <b/>
        <sz val="8"/>
        <rFont val="돋움"/>
        <family val="3"/>
        <charset val="129"/>
      </rPr>
      <t>관련부서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협의
</t>
    </r>
    <r>
      <rPr>
        <b/>
        <sz val="8"/>
        <rFont val="Arial"/>
        <family val="2"/>
      </rPr>
      <t xml:space="preserve">-----------------------
-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방향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 &amp;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인접대지레벨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요망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건축법시행령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91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 xml:space="preserve">3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필로티형식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건축물로서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건축구조기술사의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협력을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받아야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함</t>
    </r>
    <r>
      <rPr>
        <b/>
        <sz val="8"/>
        <rFont val="Arial"/>
        <family val="2"/>
      </rPr>
      <t xml:space="preserve">. 
   </t>
    </r>
    <r>
      <rPr>
        <b/>
        <sz val="8"/>
        <rFont val="돋움"/>
        <family val="3"/>
        <charset val="129"/>
      </rPr>
      <t>같은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8</t>
    </r>
    <r>
      <rPr>
        <b/>
        <sz val="8"/>
        <rFont val="돋움"/>
        <family val="3"/>
        <charset val="129"/>
      </rPr>
      <t>항에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함께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r>
      <rPr>
        <b/>
        <sz val="8"/>
        <rFont val="Arial"/>
        <family val="2"/>
      </rPr>
      <t xml:space="preserve">.
-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35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의거</t>
    </r>
    <r>
      <rPr>
        <b/>
        <sz val="8"/>
        <rFont val="Arial"/>
        <family val="2"/>
      </rPr>
      <t xml:space="preserve"> 5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층의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바닥면적이</t>
    </r>
    <r>
      <rPr>
        <b/>
        <sz val="8"/>
        <rFont val="Arial"/>
        <family val="2"/>
      </rPr>
      <t xml:space="preserve"> 200</t>
    </r>
    <r>
      <rPr>
        <b/>
        <sz val="8"/>
        <rFont val="돋움"/>
        <family val="3"/>
        <charset val="129"/>
      </rPr>
      <t>제곱을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넘을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피난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특별피난계단으로
</t>
    </r>
    <r>
      <rPr>
        <b/>
        <sz val="8"/>
        <rFont val="Arial"/>
        <family val="2"/>
      </rPr>
      <t xml:space="preserve">   </t>
    </r>
    <r>
      <rPr>
        <b/>
        <sz val="8"/>
        <rFont val="돋움"/>
        <family val="3"/>
        <charset val="129"/>
      </rPr>
      <t>설치하여야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5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바닥면적은</t>
    </r>
    <r>
      <rPr>
        <b/>
        <sz val="8"/>
        <rFont val="Arial"/>
        <family val="2"/>
      </rPr>
      <t xml:space="preserve"> 200</t>
    </r>
    <r>
      <rPr>
        <b/>
        <sz val="8"/>
        <rFont val="돋움"/>
        <family val="3"/>
        <charset val="129"/>
      </rPr>
      <t>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넘고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면적산출표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산출은</t>
    </r>
    <r>
      <rPr>
        <b/>
        <sz val="8"/>
        <rFont val="Arial"/>
        <family val="2"/>
      </rPr>
      <t xml:space="preserve"> 192.67</t>
    </r>
    <r>
      <rPr>
        <b/>
        <sz val="8"/>
        <rFont val="돋움"/>
        <family val="3"/>
        <charset val="129"/>
      </rPr>
      <t>제곱임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 xml:space="preserve">. 
- </t>
    </r>
    <r>
      <rPr>
        <b/>
        <sz val="8"/>
        <rFont val="돋움"/>
        <family val="3"/>
        <charset val="129"/>
      </rPr>
      <t>오피스텔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전용면적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내부선을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전용면적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평면도와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비료하여</t>
    </r>
    <r>
      <rPr>
        <b/>
        <sz val="8"/>
        <rFont val="Arial"/>
        <family val="2"/>
      </rPr>
      <t xml:space="preserve"> 
   </t>
    </r>
    <r>
      <rPr>
        <b/>
        <sz val="8"/>
        <rFont val="돋움"/>
        <family val="3"/>
        <charset val="129"/>
      </rPr>
      <t>내부선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재작성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평면도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내부선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전용면적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내부선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.)
- </t>
    </r>
    <r>
      <rPr>
        <b/>
        <sz val="8"/>
        <rFont val="돋움"/>
        <family val="3"/>
        <charset val="129"/>
      </rPr>
      <t>층간바닥구도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마감몰탈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소음방지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차단구조기준에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몰탈</t>
    </r>
    <r>
      <rPr>
        <b/>
        <sz val="8"/>
        <rFont val="Arial"/>
        <family val="2"/>
      </rPr>
      <t xml:space="preserve"> 40mm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피난방화규칙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24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오피스텔의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거실벽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반자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주된복도</t>
    </r>
    <r>
      <rPr>
        <b/>
        <sz val="8"/>
        <rFont val="Arial"/>
        <family val="2"/>
      </rPr>
      <t>·</t>
    </r>
    <r>
      <rPr>
        <b/>
        <sz val="8"/>
        <rFont val="돋움"/>
        <family val="3"/>
        <charset val="129"/>
      </rPr>
      <t>계단</t>
    </r>
    <r>
      <rPr>
        <b/>
        <sz val="8"/>
        <rFont val="Arial"/>
        <family val="2"/>
      </rPr>
      <t>·</t>
    </r>
    <r>
      <rPr>
        <b/>
        <sz val="8"/>
        <rFont val="돋움"/>
        <family val="3"/>
        <charset val="129"/>
      </rPr>
      <t>기타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통로의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벽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반자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등은</t>
    </r>
    <r>
      <rPr>
        <b/>
        <sz val="8"/>
        <rFont val="Arial"/>
        <family val="2"/>
      </rPr>
      <t xml:space="preserve"> 
  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준불연으로만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함</t>
    </r>
    <r>
      <rPr>
        <b/>
        <sz val="8"/>
        <rFont val="Arial"/>
        <family val="2"/>
      </rPr>
      <t>.(</t>
    </r>
    <r>
      <rPr>
        <b/>
        <sz val="8"/>
        <rFont val="돋움"/>
        <family val="3"/>
        <charset val="129"/>
      </rPr>
      <t>난연</t>
    </r>
    <r>
      <rPr>
        <b/>
        <sz val="8"/>
        <rFont val="Arial"/>
        <family val="2"/>
      </rPr>
      <t xml:space="preserve">x) 
- </t>
    </r>
    <r>
      <rPr>
        <b/>
        <sz val="8"/>
        <rFont val="돋움"/>
        <family val="3"/>
        <charset val="129"/>
      </rPr>
      <t>외부마감표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마감재료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준불연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별도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바람</t>
    </r>
    <r>
      <rPr>
        <b/>
        <sz val="8"/>
        <rFont val="Arial"/>
        <family val="2"/>
      </rPr>
      <t xml:space="preserve">.
- 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53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 xml:space="preserve">2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범죄예방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고시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범죄예방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가이드라인에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따라
</t>
    </r>
    <r>
      <rPr>
        <b/>
        <sz val="8"/>
        <rFont val="Arial"/>
        <family val="2"/>
      </rPr>
      <t xml:space="preserve">   </t>
    </r>
    <r>
      <rPr>
        <b/>
        <sz val="8"/>
        <rFont val="돋움"/>
        <family val="3"/>
        <charset val="129"/>
      </rPr>
      <t>범죄예방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체크리스트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0.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>.</t>
    </r>
    <phoneticPr fontId="3" type="noConversion"/>
  </si>
  <si>
    <r>
      <t>563-14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합필하여야함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규정에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의거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걸치지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않는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합필하여야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하나
</t>
    </r>
    <r>
      <rPr>
        <b/>
        <sz val="8"/>
        <rFont val="Arial"/>
        <family val="2"/>
      </rPr>
      <t xml:space="preserve">  </t>
    </r>
    <r>
      <rPr>
        <b/>
        <sz val="8"/>
        <rFont val="돋움"/>
        <family val="3"/>
        <charset val="129"/>
      </rPr>
      <t>토지소유자가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하나의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볼수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없음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소유권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필요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옥탑층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테라스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나와있는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끝으로부터</t>
    </r>
    <r>
      <rPr>
        <b/>
        <sz val="8"/>
        <rFont val="Arial"/>
        <family val="2"/>
      </rPr>
      <t xml:space="preserve"> 1m </t>
    </r>
    <r>
      <rPr>
        <b/>
        <sz val="8"/>
        <rFont val="돋움"/>
        <family val="3"/>
        <charset val="129"/>
      </rPr>
      <t>후퇴한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기준으로</t>
    </r>
    <r>
      <rPr>
        <b/>
        <sz val="8"/>
        <rFont val="Arial"/>
        <family val="2"/>
      </rPr>
      <t xml:space="preserve">) 
  -&gt;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변경될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관련부서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필요
</t>
    </r>
    <r>
      <rPr>
        <b/>
        <sz val="8"/>
        <rFont val="Arial"/>
        <family val="2"/>
      </rPr>
      <t xml:space="preserve">0.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있음</t>
    </r>
    <r>
      <rPr>
        <b/>
        <sz val="8"/>
        <rFont val="Arial"/>
        <family val="2"/>
      </rPr>
      <t xml:space="preserve">.
--------------------------------------
0. </t>
    </r>
    <r>
      <rPr>
        <b/>
        <sz val="8"/>
        <rFont val="돋움"/>
        <family val="3"/>
        <charset val="129"/>
      </rPr>
      <t>용인소방서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 -  </t>
    </r>
    <r>
      <rPr>
        <b/>
        <sz val="8"/>
        <rFont val="돋움"/>
        <family val="3"/>
        <charset val="129"/>
      </rPr>
      <t>상기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대상은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다중이용업소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건축물로</t>
    </r>
    <r>
      <rPr>
        <b/>
        <sz val="8"/>
        <rFont val="Arial"/>
        <family val="2"/>
      </rPr>
      <t xml:space="preserve"> 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, 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비상구는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출입구의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반대방향으로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긴변의</t>
    </r>
    <r>
      <rPr>
        <b/>
        <sz val="8"/>
        <rFont val="Arial"/>
        <family val="2"/>
      </rPr>
      <t xml:space="preserve"> 2/1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떨어진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위치</t>
    </r>
    <r>
      <rPr>
        <b/>
        <sz val="8"/>
        <rFont val="Arial"/>
        <family val="2"/>
      </rPr>
      <t xml:space="preserve">) 
     </t>
    </r>
    <r>
      <rPr>
        <b/>
        <sz val="8"/>
        <rFont val="돋움"/>
        <family val="3"/>
        <charset val="129"/>
      </rPr>
      <t>설치하고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피난방향으로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열리는구조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방화문으로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       </t>
    </r>
    <r>
      <rPr>
        <b/>
        <sz val="8"/>
        <rFont val="돋움"/>
        <family val="3"/>
        <charset val="129"/>
      </rPr>
      <t>※</t>
    </r>
    <r>
      <rPr>
        <b/>
        <sz val="8"/>
        <rFont val="Arial"/>
        <family val="2"/>
      </rPr>
      <t xml:space="preserve"> (</t>
    </r>
    <r>
      <rPr>
        <b/>
        <sz val="8"/>
        <rFont val="돋움"/>
        <family val="3"/>
        <charset val="129"/>
      </rPr>
      <t>참고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다중이용업소의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안전관리에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특별법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별표</t>
    </r>
    <r>
      <rPr>
        <b/>
        <sz val="8"/>
        <rFont val="Arial"/>
        <family val="2"/>
      </rPr>
      <t>2 
 - (2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,3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준비실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화기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감지기는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적응성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정온식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있는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감지기로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</t>
    </r>
    <r>
      <rPr>
        <b/>
        <sz val="8"/>
        <rFont val="Arial"/>
        <family val="2"/>
      </rPr>
      <t>.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</si>
  <si>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기본도면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하위폴더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생성하여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종류별로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분류
</t>
    </r>
    <r>
      <rPr>
        <b/>
        <sz val="8"/>
        <rFont val="Arial"/>
        <family val="2"/>
      </rPr>
      <t xml:space="preserve">2. 2m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보강토옹벽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시행규칙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25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)
3. </t>
    </r>
    <r>
      <rPr>
        <b/>
        <sz val="8"/>
        <rFont val="돋움"/>
        <family val="3"/>
        <charset val="129"/>
      </rPr>
      <t>주택건설사업검토대상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확인가능한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서류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부동산개발업검토대상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확인가능한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서류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 xml:space="preserve">토지사용동의서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하부오픈공간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단열재두께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등급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    (</t>
    </r>
    <r>
      <rPr>
        <b/>
        <sz val="8"/>
        <rFont val="돋움"/>
        <family val="3"/>
        <charset val="129"/>
      </rPr>
      <t>주방식당과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)
7. 2m </t>
    </r>
    <r>
      <rPr>
        <b/>
        <sz val="8"/>
        <rFont val="돋움"/>
        <family val="3"/>
        <charset val="129"/>
      </rPr>
      <t>이상의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보강토옹벽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시행규칙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25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)
8. </t>
    </r>
    <r>
      <rPr>
        <b/>
        <sz val="8"/>
        <rFont val="돋움"/>
        <family val="3"/>
        <charset val="129"/>
      </rPr>
      <t>난간</t>
    </r>
    <r>
      <rPr>
        <b/>
        <sz val="8"/>
        <rFont val="Arial"/>
        <family val="2"/>
      </rPr>
      <t xml:space="preserve"> 1.2m </t>
    </r>
    <r>
      <rPr>
        <b/>
        <sz val="8"/>
        <rFont val="돋움"/>
        <family val="3"/>
        <charset val="129"/>
      </rPr>
      <t xml:space="preserve">확인
</t>
    </r>
    <r>
      <rPr>
        <b/>
        <sz val="8"/>
        <rFont val="Arial"/>
        <family val="2"/>
      </rPr>
      <t>9. B</t>
    </r>
    <r>
      <rPr>
        <b/>
        <sz val="8"/>
        <rFont val="돋움"/>
        <family val="3"/>
        <charset val="129"/>
      </rPr>
      <t>타입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지하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산입
</t>
    </r>
    <r>
      <rPr>
        <b/>
        <sz val="8"/>
        <rFont val="Arial"/>
        <family val="2"/>
      </rPr>
      <t>10. B</t>
    </r>
    <r>
      <rPr>
        <b/>
        <sz val="8"/>
        <rFont val="돋움"/>
        <family val="3"/>
        <charset val="129"/>
      </rPr>
      <t>타입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층마당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연속벽은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무엇인지
</t>
    </r>
    <r>
      <rPr>
        <b/>
        <sz val="8"/>
        <rFont val="Arial"/>
        <family val="2"/>
      </rPr>
      <t xml:space="preserve">11. </t>
    </r>
    <r>
      <rPr>
        <b/>
        <sz val="8"/>
        <rFont val="돋움"/>
        <family val="3"/>
        <charset val="129"/>
      </rPr>
      <t>도로지번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기본개요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 xml:space="preserve">토지이용계획구체적으로
</t>
    </r>
    <r>
      <rPr>
        <b/>
        <sz val="8"/>
        <rFont val="Arial"/>
        <family val="2"/>
      </rPr>
      <t xml:space="preserve">12.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비구조요소기입</t>
    </r>
    <r>
      <rPr>
        <b/>
        <sz val="8"/>
        <rFont val="Arial"/>
        <family val="2"/>
      </rPr>
      <t>-</t>
    </r>
    <r>
      <rPr>
        <b/>
        <sz val="8"/>
        <rFont val="돋움"/>
        <family val="3"/>
        <charset val="129"/>
      </rPr>
      <t>없으면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없음으로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기입
</t>
    </r>
    <r>
      <rPr>
        <b/>
        <sz val="8"/>
        <rFont val="Arial"/>
        <family val="2"/>
      </rPr>
      <t>------------------------(</t>
    </r>
    <r>
      <rPr>
        <b/>
        <sz val="8"/>
        <rFont val="돋움"/>
        <family val="3"/>
        <charset val="129"/>
      </rPr>
      <t>추가보완</t>
    </r>
    <r>
      <rPr>
        <b/>
        <sz val="8"/>
        <rFont val="Arial"/>
        <family val="2"/>
      </rPr>
      <t xml:space="preserve">)
1. </t>
    </r>
    <r>
      <rPr>
        <b/>
        <sz val="8"/>
        <rFont val="돋움"/>
        <family val="3"/>
        <charset val="129"/>
      </rPr>
      <t>교통개선팀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사업지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우측도로는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경사도가</t>
    </r>
    <r>
      <rPr>
        <b/>
        <sz val="8"/>
        <rFont val="Arial"/>
        <family val="2"/>
      </rPr>
      <t xml:space="preserve"> 10%</t>
    </r>
    <r>
      <rPr>
        <b/>
        <sz val="8"/>
        <rFont val="돋움"/>
        <family val="3"/>
        <charset val="129"/>
      </rPr>
      <t>이상인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선형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직선화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검토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하수도법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하수처리구역외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지역</t>
    </r>
    <r>
      <rPr>
        <b/>
        <sz val="8"/>
        <rFont val="Arial"/>
        <family val="2"/>
      </rPr>
      <t xml:space="preserve">) 
- </t>
    </r>
    <r>
      <rPr>
        <b/>
        <sz val="8"/>
        <rFont val="돋움"/>
        <family val="3"/>
        <charset val="129"/>
      </rPr>
      <t>오수처리시설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설치신고서를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오수량산정표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설계도면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등록증사본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여재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산기관인증서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외벽보호계획도면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설치위치도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제반서류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  </t>
    </r>
    <r>
      <rPr>
        <b/>
        <sz val="8"/>
        <rFont val="돋움"/>
        <family val="3"/>
        <charset val="129"/>
      </rPr>
      <t>첨부하여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 xml:space="preserve">.
- </t>
    </r>
    <r>
      <rPr>
        <b/>
        <sz val="8"/>
        <rFont val="돋움"/>
        <family val="3"/>
        <charset val="129"/>
      </rPr>
      <t>동별로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오수처리시설을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설치하는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오수처리시설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설치신고서를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재협의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</t>
    </r>
    <phoneticPr fontId="3" type="noConversion"/>
  </si>
  <si>
    <r>
      <rPr>
        <b/>
        <sz val="8"/>
        <rFont val="돋움"/>
        <family val="3"/>
        <charset val="129"/>
      </rPr>
      <t>토지사용승락서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지상권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 
-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인접대지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이격거리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표기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나동</t>
    </r>
    <r>
      <rPr>
        <b/>
        <sz val="8"/>
        <rFont val="Arial"/>
        <family val="2"/>
      </rPr>
      <t xml:space="preserve"> OR </t>
    </r>
    <r>
      <rPr>
        <b/>
        <sz val="8"/>
        <rFont val="돋움"/>
        <family val="3"/>
        <charset val="129"/>
      </rPr>
      <t>나동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상이함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</t>
    </r>
    <r>
      <rPr>
        <b/>
        <sz val="8"/>
        <rFont val="Arial"/>
        <family val="2"/>
      </rPr>
      <t xml:space="preserve"> - 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나동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--------------------------------------------
</t>
    </r>
    <r>
      <rPr>
        <b/>
        <sz val="8"/>
        <rFont val="돋움"/>
        <family val="3"/>
        <charset val="129"/>
      </rPr>
      <t>기존보완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미보완사항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 
-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</t>
    </r>
    <r>
      <rPr>
        <b/>
        <sz val="8"/>
        <rFont val="Arial"/>
        <family val="2"/>
      </rPr>
      <t xml:space="preserve"> - 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나동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도로지번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삭제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범죄예방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63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 xml:space="preserve">2) </t>
    </r>
    <r>
      <rPr>
        <b/>
        <sz val="8"/>
        <rFont val="돋움"/>
        <family val="3"/>
        <charset val="129"/>
      </rPr>
      <t>적용설계</t>
    </r>
    <phoneticPr fontId="3" type="noConversion"/>
  </si>
  <si>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재업로드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</t>
    </r>
    <r>
      <rPr>
        <b/>
        <sz val="8"/>
        <rFont val="Arial"/>
        <family val="2"/>
      </rPr>
      <t xml:space="preserve"> 482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토지사용자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지상권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신청인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재업로드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상이함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상이함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구조계산서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상이함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</t>
    </r>
    <r>
      <rPr>
        <b/>
        <sz val="8"/>
        <rFont val="Arial"/>
        <family val="2"/>
      </rPr>
      <t xml:space="preserve"> - 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나동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-----------------------------------------------------
</t>
    </r>
    <r>
      <rPr>
        <b/>
        <sz val="8"/>
        <rFont val="돋움"/>
        <family val="3"/>
        <charset val="129"/>
      </rPr>
      <t>기존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미보완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축조신고서와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공작물축조도</t>
    </r>
    <r>
      <rPr>
        <b/>
        <sz val="8"/>
        <rFont val="Arial"/>
        <family val="2"/>
      </rPr>
      <t>-&gt;</t>
    </r>
    <r>
      <rPr>
        <b/>
        <sz val="8"/>
        <rFont val="돋움"/>
        <family val="3"/>
        <charset val="129"/>
      </rPr>
      <t>인증하기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공작물축조도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신고서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길이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옹벽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 xml:space="preserve"> 
-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두께</t>
    </r>
    <r>
      <rPr>
        <b/>
        <sz val="8"/>
        <rFont val="Arial"/>
        <family val="2"/>
      </rPr>
      <t xml:space="preserve"> - </t>
    </r>
    <r>
      <rPr>
        <b/>
        <sz val="8"/>
        <rFont val="돋움"/>
        <family val="3"/>
        <charset val="129"/>
      </rPr>
      <t>가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나동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재검토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범죄예방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63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 xml:space="preserve">2) </t>
    </r>
    <r>
      <rPr>
        <b/>
        <sz val="8"/>
        <rFont val="돋움"/>
        <family val="3"/>
        <charset val="129"/>
      </rPr>
      <t>적용설계</t>
    </r>
    <phoneticPr fontId="3" type="noConversion"/>
  </si>
  <si>
    <r>
      <t>&lt;&lt;</t>
    </r>
    <r>
      <rPr>
        <b/>
        <sz val="8"/>
        <rFont val="돋움"/>
        <family val="3"/>
        <charset val="129"/>
      </rPr>
      <t>보완완료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누르지말아주세요</t>
    </r>
    <r>
      <rPr>
        <b/>
        <sz val="8"/>
        <rFont val="Arial"/>
        <family val="2"/>
      </rPr>
      <t xml:space="preserve">!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연락주세요</t>
    </r>
    <r>
      <rPr>
        <b/>
        <sz val="8"/>
        <rFont val="Arial"/>
        <family val="2"/>
      </rPr>
      <t xml:space="preserve">&gt;&gt;
- </t>
    </r>
    <r>
      <rPr>
        <b/>
        <sz val="8"/>
        <rFont val="돋움"/>
        <family val="3"/>
        <charset val="129"/>
      </rPr>
      <t>구조도면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업로드</t>
    </r>
    <r>
      <rPr>
        <b/>
        <sz val="8"/>
        <rFont val="Arial"/>
        <family val="2"/>
      </rPr>
      <t xml:space="preserve"> -&gt; </t>
    </r>
    <r>
      <rPr>
        <b/>
        <sz val="8"/>
        <rFont val="돋움"/>
        <family val="3"/>
        <charset val="129"/>
      </rPr>
      <t>업로드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진행
</t>
    </r>
    <r>
      <rPr>
        <b/>
        <sz val="8"/>
        <rFont val="Arial"/>
        <family val="2"/>
      </rPr>
      <t xml:space="preserve">----------------------------------------------------
-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도로지정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탭에</t>
    </r>
    <r>
      <rPr>
        <b/>
        <sz val="8"/>
        <rFont val="Arial"/>
        <family val="2"/>
      </rPr>
      <t xml:space="preserve"> 651-43</t>
    </r>
    <r>
      <rPr>
        <b/>
        <sz val="8"/>
        <rFont val="돋움"/>
        <family val="3"/>
        <charset val="129"/>
      </rPr>
      <t>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도로관리대장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공작물축조신고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배치도와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6,7</t>
    </r>
    <r>
      <rPr>
        <b/>
        <sz val="8"/>
        <rFont val="돋움"/>
        <family val="3"/>
        <charset val="129"/>
      </rPr>
      <t>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일치시킬것
</t>
    </r>
    <r>
      <rPr>
        <b/>
        <sz val="8"/>
        <rFont val="Arial"/>
        <family val="2"/>
      </rPr>
      <t>- 9</t>
    </r>
    <r>
      <rPr>
        <b/>
        <sz val="8"/>
        <rFont val="돋움"/>
        <family val="3"/>
        <charset val="129"/>
      </rPr>
      <t>미터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외부마감은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불연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준불연재료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이상으로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도면에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</t>
    </r>
    <r>
      <rPr>
        <b/>
        <sz val="8"/>
        <rFont val="Arial"/>
        <family val="2"/>
      </rPr>
      <t>)
- B</t>
    </r>
    <r>
      <rPr>
        <b/>
        <sz val="8"/>
        <rFont val="돋움"/>
        <family val="3"/>
        <charset val="129"/>
      </rPr>
      <t>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소방차진입이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가능한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공터에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평면도에도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소방관진입창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표기요청</t>
    </r>
    <r>
      <rPr>
        <b/>
        <sz val="8"/>
        <rFont val="Arial"/>
        <family val="2"/>
      </rPr>
      <t xml:space="preserve">)
-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등급표기할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천장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바닥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>/</t>
    </r>
    <r>
      <rPr>
        <b/>
        <sz val="8"/>
        <rFont val="돋움"/>
        <family val="3"/>
        <charset val="129"/>
      </rPr>
      <t>가중지표면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단면도상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상이함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구적도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도로면적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건축개요와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건축도면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배치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것
</t>
    </r>
    <r>
      <rPr>
        <b/>
        <sz val="8"/>
        <rFont val="Arial"/>
        <family val="2"/>
      </rPr>
      <t>----------------------------------------------------
- 11/20</t>
    </r>
    <r>
      <rPr>
        <b/>
        <sz val="8"/>
        <rFont val="돋움"/>
        <family val="3"/>
        <charset val="129"/>
      </rPr>
      <t>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보완사항</t>
    </r>
    <r>
      <rPr>
        <b/>
        <sz val="8"/>
        <rFont val="Arial"/>
        <family val="2"/>
      </rPr>
      <t xml:space="preserve"> : </t>
    </r>
    <r>
      <rPr>
        <b/>
        <sz val="8"/>
        <rFont val="돋움"/>
        <family val="3"/>
        <charset val="129"/>
      </rPr>
      <t>기존과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동일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</si>
  <si>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개발행위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산지전용허가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일괄처리사항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확인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건축설비도면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일체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 xml:space="preserve">건축보완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신청서에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중점경관지구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비행안전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구역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위생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 xml:space="preserve">도면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</t>
    </r>
    <r>
      <rPr>
        <b/>
        <sz val="8"/>
        <rFont val="Arial"/>
        <family val="2"/>
      </rPr>
      <t>24-86</t>
    </r>
    <r>
      <rPr>
        <b/>
        <sz val="8"/>
        <rFont val="돋움"/>
        <family val="3"/>
        <charset val="129"/>
      </rPr>
      <t>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도로대장으로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인감증명서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다르므로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인감증명서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이효경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인</t>
    </r>
    <r>
      <rPr>
        <b/>
        <sz val="8"/>
        <rFont val="Arial"/>
        <family val="2"/>
      </rPr>
      <t xml:space="preserve">)
5. </t>
    </r>
    <r>
      <rPr>
        <b/>
        <sz val="8"/>
        <rFont val="돋움"/>
        <family val="3"/>
        <charset val="129"/>
      </rPr>
      <t>도로대장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㈜생보부동산신탁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동의서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인간증명서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이효경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인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인감증명서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용도에</t>
    </r>
    <r>
      <rPr>
        <b/>
        <sz val="8"/>
        <rFont val="Arial"/>
        <family val="2"/>
      </rPr>
      <t xml:space="preserve">  </t>
    </r>
    <r>
      <rPr>
        <b/>
        <sz val="8"/>
        <rFont val="돋움"/>
        <family val="3"/>
        <charset val="129"/>
      </rPr>
      <t>내용에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생보부동산신탁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인감증명서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설계개요에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위치에</t>
    </r>
    <r>
      <rPr>
        <b/>
        <sz val="8"/>
        <rFont val="Arial"/>
        <family val="2"/>
      </rPr>
      <t xml:space="preserve"> 1</t>
    </r>
    <r>
      <rPr>
        <b/>
        <sz val="8"/>
        <rFont val="돋움"/>
        <family val="3"/>
        <charset val="129"/>
      </rPr>
      <t>필지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지역지구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추가입력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도로지정세움터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입력에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관련지번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</t>
    </r>
    <r>
      <rPr>
        <b/>
        <sz val="8"/>
        <rFont val="Arial"/>
        <family val="2"/>
      </rPr>
      <t xml:space="preserve">24-86 </t>
    </r>
    <r>
      <rPr>
        <b/>
        <sz val="8"/>
        <rFont val="돋움"/>
        <family val="3"/>
        <charset val="129"/>
      </rPr>
      <t xml:space="preserve">추가
</t>
    </r>
    <r>
      <rPr>
        <b/>
        <sz val="8"/>
        <rFont val="Arial"/>
        <family val="2"/>
      </rPr>
      <t xml:space="preserve">10.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>(4</t>
    </r>
    <r>
      <rPr>
        <b/>
        <sz val="8"/>
        <rFont val="돋움"/>
        <family val="3"/>
        <charset val="129"/>
      </rPr>
      <t>타입으로</t>
    </r>
    <r>
      <rPr>
        <b/>
        <sz val="8"/>
        <rFont val="Arial"/>
        <family val="2"/>
      </rPr>
      <t xml:space="preserve"> 4</t>
    </r>
    <r>
      <rPr>
        <b/>
        <sz val="8"/>
        <rFont val="돋움"/>
        <family val="3"/>
        <charset val="129"/>
      </rPr>
      <t>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 xml:space="preserve">추가제출
</t>
    </r>
    <r>
      <rPr>
        <b/>
        <sz val="8"/>
        <rFont val="Arial"/>
        <family val="2"/>
      </rPr>
      <t xml:space="preserve">11. </t>
    </r>
    <r>
      <rPr>
        <b/>
        <sz val="8"/>
        <rFont val="돋움"/>
        <family val="3"/>
        <charset val="129"/>
      </rPr>
      <t xml:space="preserve">오우수계획도
</t>
    </r>
    <r>
      <rPr>
        <b/>
        <sz val="8"/>
        <rFont val="Arial"/>
        <family val="2"/>
      </rPr>
      <t xml:space="preserve">12. </t>
    </r>
    <r>
      <rPr>
        <b/>
        <sz val="8"/>
        <rFont val="돋움"/>
        <family val="3"/>
        <charset val="129"/>
      </rPr>
      <t>배치도에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인접대지경계선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도로점용허가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국유재산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도로지정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점표현된거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삭제
</t>
    </r>
    <r>
      <rPr>
        <b/>
        <sz val="8"/>
        <rFont val="Arial"/>
        <family val="2"/>
      </rPr>
      <t xml:space="preserve">13.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지붕단열재의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허용두께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미달
</t>
    </r>
    <r>
      <rPr>
        <b/>
        <sz val="8"/>
        <rFont val="Arial"/>
        <family val="2"/>
      </rPr>
      <t xml:space="preserve">14.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15.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>16. A</t>
    </r>
    <r>
      <rPr>
        <b/>
        <sz val="8"/>
        <rFont val="돋움"/>
        <family val="3"/>
        <charset val="129"/>
      </rPr>
      <t>타입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phoneticPr fontId="3" type="noConversion"/>
  </si>
  <si>
    <r>
      <t xml:space="preserve">20.06.16 :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제출하신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않아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개요와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일치시키고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예정
ㅡㅡㅡㅡㅡ</t>
    </r>
    <r>
      <rPr>
        <b/>
        <sz val="8"/>
        <rFont val="Arial"/>
        <family val="2"/>
      </rPr>
      <t xml:space="preserve"> 
20.06.22 : </t>
    </r>
    <r>
      <rPr>
        <b/>
        <sz val="8"/>
        <rFont val="돋움"/>
        <family val="3"/>
        <charset val="129"/>
      </rPr>
      <t>동천동</t>
    </r>
    <r>
      <rPr>
        <b/>
        <sz val="8"/>
        <rFont val="Arial"/>
        <family val="2"/>
      </rPr>
      <t xml:space="preserve"> 604-6</t>
    </r>
    <r>
      <rPr>
        <b/>
        <sz val="8"/>
        <rFont val="돋움"/>
        <family val="3"/>
        <charset val="129"/>
      </rPr>
      <t>번지의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경우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대지지번에서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제외시킬것
ㅡㅡㅡ
</t>
    </r>
    <r>
      <rPr>
        <b/>
        <sz val="8"/>
        <rFont val="Arial"/>
        <family val="2"/>
      </rPr>
      <t>20.06.30 : 1)</t>
    </r>
    <r>
      <rPr>
        <b/>
        <sz val="8"/>
        <rFont val="돋움"/>
        <family val="3"/>
        <charset val="129"/>
      </rPr>
      <t xml:space="preserve">구조계산서
</t>
    </r>
    <r>
      <rPr>
        <b/>
        <sz val="8"/>
        <rFont val="Arial"/>
        <family val="2"/>
      </rPr>
      <t>2)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대지위치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현황과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일치
</t>
    </r>
    <r>
      <rPr>
        <b/>
        <sz val="8"/>
        <rFont val="Arial"/>
        <family val="2"/>
      </rPr>
      <t>3)</t>
    </r>
    <r>
      <rPr>
        <b/>
        <sz val="8"/>
        <rFont val="돋움"/>
        <family val="3"/>
        <charset val="129"/>
      </rPr>
      <t xml:space="preserve">실내재료마감표
</t>
    </r>
    <r>
      <rPr>
        <b/>
        <sz val="8"/>
        <rFont val="Arial"/>
        <family val="2"/>
      </rPr>
      <t>4)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>5)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안맞음
</t>
    </r>
    <r>
      <rPr>
        <b/>
        <sz val="8"/>
        <rFont val="Arial"/>
        <family val="2"/>
      </rPr>
      <t>6)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구조안전확인서
</t>
    </r>
    <r>
      <rPr>
        <b/>
        <sz val="8"/>
        <rFont val="Arial"/>
        <family val="2"/>
      </rPr>
      <t>7)</t>
    </r>
    <r>
      <rPr>
        <b/>
        <sz val="8"/>
        <rFont val="돋움"/>
        <family val="3"/>
        <charset val="129"/>
      </rPr>
      <t>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91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토목분야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기술사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국토개발분야의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기술사의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협력을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받은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지질조사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흙막이벽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옹벽설치등에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위해방지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서류
</t>
    </r>
    <r>
      <rPr>
        <b/>
        <sz val="8"/>
        <rFont val="Arial"/>
        <family val="2"/>
      </rPr>
      <t>8)</t>
    </r>
    <r>
      <rPr>
        <b/>
        <sz val="8"/>
        <rFont val="돋움"/>
        <family val="3"/>
        <charset val="129"/>
      </rPr>
      <t>진출입도로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제출</t>
    </r>
    <phoneticPr fontId="3" type="noConversion"/>
  </si>
  <si>
    <r>
      <rPr>
        <b/>
        <sz val="8"/>
        <rFont val="돋움"/>
        <family val="3"/>
        <charset val="129"/>
      </rPr>
      <t>건축보완</t>
    </r>
    <r>
      <rPr>
        <b/>
        <sz val="8"/>
        <rFont val="Arial"/>
        <family val="2"/>
      </rPr>
      <t xml:space="preserve">-
1. </t>
    </r>
    <r>
      <rPr>
        <b/>
        <sz val="8"/>
        <rFont val="돋움"/>
        <family val="3"/>
        <charset val="129"/>
      </rPr>
      <t>도로지정공고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토지사용승낙서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인감의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용도가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맞지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않음</t>
    </r>
    <r>
      <rPr>
        <b/>
        <sz val="8"/>
        <rFont val="Arial"/>
        <family val="2"/>
      </rPr>
      <t xml:space="preserve">. </t>
    </r>
    <r>
      <rPr>
        <b/>
        <sz val="8"/>
        <rFont val="돋움"/>
        <family val="3"/>
        <charset val="129"/>
      </rPr>
      <t>용도맞게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재첨부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>-4</t>
    </r>
    <r>
      <rPr>
        <b/>
        <sz val="8"/>
        <rFont val="돋움"/>
        <family val="3"/>
        <charset val="129"/>
      </rPr>
      <t>동에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비고란에</t>
    </r>
    <r>
      <rPr>
        <b/>
        <sz val="8"/>
        <rFont val="Arial"/>
        <family val="2"/>
      </rPr>
      <t xml:space="preserve"> 194A </t>
    </r>
    <r>
      <rPr>
        <b/>
        <sz val="8"/>
        <rFont val="돋움"/>
        <family val="3"/>
        <charset val="129"/>
      </rPr>
      <t>수정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지역지구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추가입력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오우수계획도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신청서에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중점경관지구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비행안전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구역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기재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설비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위생</t>
    </r>
    <r>
      <rPr>
        <b/>
        <sz val="8"/>
        <rFont val="Arial"/>
        <family val="2"/>
      </rPr>
      <t>)</t>
    </r>
    <r>
      <rPr>
        <b/>
        <sz val="8"/>
        <rFont val="돋움"/>
        <family val="3"/>
        <charset val="129"/>
      </rPr>
      <t xml:space="preserve">도면
</t>
    </r>
    <r>
      <rPr>
        <b/>
        <sz val="8"/>
        <rFont val="Arial"/>
        <family val="2"/>
      </rPr>
      <t xml:space="preserve">6. </t>
    </r>
    <r>
      <rPr>
        <b/>
        <sz val="8"/>
        <rFont val="돋움"/>
        <family val="3"/>
        <charset val="129"/>
      </rPr>
      <t>배치도에</t>
    </r>
    <r>
      <rPr>
        <b/>
        <sz val="8"/>
        <rFont val="Arial"/>
        <family val="2"/>
      </rPr>
      <t xml:space="preserve">  </t>
    </r>
    <r>
      <rPr>
        <b/>
        <sz val="8"/>
        <rFont val="돋움"/>
        <family val="3"/>
        <charset val="129"/>
      </rPr>
      <t>도로지정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점표현된거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삭제
</t>
    </r>
    <r>
      <rPr>
        <b/>
        <sz val="8"/>
        <rFont val="Arial"/>
        <family val="2"/>
      </rPr>
      <t xml:space="preserve">7. </t>
    </r>
    <r>
      <rPr>
        <b/>
        <sz val="8"/>
        <rFont val="돋움"/>
        <family val="3"/>
        <charset val="129"/>
      </rPr>
      <t>공작물축조배치도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옹벽상세도
</t>
    </r>
    <r>
      <rPr>
        <b/>
        <sz val="8"/>
        <rFont val="Arial"/>
        <family val="2"/>
      </rPr>
      <t xml:space="preserve">8.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4</t>
    </r>
    <r>
      <rPr>
        <b/>
        <sz val="8"/>
        <rFont val="돋움"/>
        <family val="3"/>
        <charset val="129"/>
      </rPr>
      <t>타입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작성
</t>
    </r>
    <r>
      <rPr>
        <b/>
        <sz val="8"/>
        <rFont val="Arial"/>
        <family val="2"/>
      </rPr>
      <t xml:space="preserve">9. </t>
    </r>
    <r>
      <rPr>
        <b/>
        <sz val="8"/>
        <rFont val="돋움"/>
        <family val="3"/>
        <charset val="129"/>
      </rPr>
      <t>주단면도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지붕단열재의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허용두께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미달
</t>
    </r>
    <r>
      <rPr>
        <b/>
        <sz val="8"/>
        <rFont val="Arial"/>
        <family val="2"/>
      </rPr>
      <t xml:space="preserve">10. </t>
    </r>
    <r>
      <rPr>
        <b/>
        <sz val="8"/>
        <rFont val="돋움"/>
        <family val="3"/>
        <charset val="129"/>
      </rPr>
      <t>지하층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11. </t>
    </r>
    <r>
      <rPr>
        <b/>
        <sz val="8"/>
        <rFont val="돋움"/>
        <family val="3"/>
        <charset val="129"/>
      </rPr>
      <t>지표면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산정
</t>
    </r>
    <r>
      <rPr>
        <b/>
        <sz val="8"/>
        <rFont val="Arial"/>
        <family val="2"/>
      </rPr>
      <t xml:space="preserve">12.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레벨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입력
</t>
    </r>
    <r>
      <rPr>
        <b/>
        <sz val="8"/>
        <rFont val="Arial"/>
        <family val="2"/>
      </rPr>
      <t>13.180 A</t>
    </r>
    <r>
      <rPr>
        <b/>
        <sz val="8"/>
        <rFont val="돋움"/>
        <family val="3"/>
        <charset val="129"/>
      </rPr>
      <t>타입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산정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
토목도면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대지경계선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점선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대지표시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토목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최종도면과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일치시키기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조경계획등</t>
    </r>
    <r>
      <rPr>
        <b/>
        <sz val="8"/>
        <rFont val="Arial"/>
        <family val="2"/>
      </rPr>
      <t xml:space="preserve">)
2. </t>
    </r>
    <r>
      <rPr>
        <b/>
        <sz val="8"/>
        <rFont val="돋움"/>
        <family val="3"/>
        <charset val="129"/>
      </rPr>
      <t>도로관리대장</t>
    </r>
    <r>
      <rPr>
        <b/>
        <sz val="8"/>
        <rFont val="Arial"/>
        <family val="2"/>
      </rPr>
      <t>2</t>
    </r>
    <r>
      <rPr>
        <b/>
        <sz val="8"/>
        <rFont val="돋움"/>
        <family val="3"/>
        <charset val="129"/>
      </rPr>
      <t>면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, 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오우수계획도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인증하기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전기도면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phoneticPr fontId="3" type="noConversion"/>
  </si>
  <si>
    <r>
      <rPr>
        <b/>
        <sz val="8"/>
        <rFont val="돋움"/>
        <family val="3"/>
        <charset val="129"/>
      </rPr>
      <t>에너지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절약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서류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협의예정
ㅡㅡㅡ
</t>
    </r>
    <r>
      <rPr>
        <b/>
        <sz val="8"/>
        <rFont val="Arial"/>
        <family val="2"/>
      </rPr>
      <t xml:space="preserve"> 20.06.30 : 
1)</t>
    </r>
    <r>
      <rPr>
        <b/>
        <sz val="8"/>
        <rFont val="돋움"/>
        <family val="3"/>
        <charset val="129"/>
      </rPr>
      <t xml:space="preserve">실내재료마감표
</t>
    </r>
    <r>
      <rPr>
        <b/>
        <sz val="8"/>
        <rFont val="Arial"/>
        <family val="2"/>
      </rPr>
      <t>2)</t>
    </r>
    <r>
      <rPr>
        <b/>
        <sz val="8"/>
        <rFont val="돋움"/>
        <family val="3"/>
        <charset val="129"/>
      </rPr>
      <t>공작물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구조도
</t>
    </r>
    <r>
      <rPr>
        <b/>
        <sz val="8"/>
        <rFont val="Arial"/>
        <family val="2"/>
      </rPr>
      <t>3)</t>
    </r>
    <r>
      <rPr>
        <b/>
        <sz val="8"/>
        <rFont val="돋움"/>
        <family val="3"/>
        <charset val="129"/>
      </rPr>
      <t>대지종횡단면도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안맞음
</t>
    </r>
    <r>
      <rPr>
        <b/>
        <sz val="8"/>
        <rFont val="Arial"/>
        <family val="2"/>
      </rPr>
      <t>4)</t>
    </r>
    <r>
      <rPr>
        <b/>
        <sz val="8"/>
        <rFont val="돋움"/>
        <family val="3"/>
        <charset val="129"/>
      </rPr>
      <t>건축법</t>
    </r>
    <r>
      <rPr>
        <b/>
        <sz val="8"/>
        <rFont val="Arial"/>
        <family val="2"/>
      </rPr>
      <t xml:space="preserve"> 40</t>
    </r>
    <r>
      <rPr>
        <b/>
        <sz val="8"/>
        <rFont val="돋움"/>
        <family val="3"/>
        <charset val="129"/>
      </rPr>
      <t>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구조안전확인서
</t>
    </r>
    <r>
      <rPr>
        <b/>
        <sz val="8"/>
        <rFont val="Arial"/>
        <family val="2"/>
      </rPr>
      <t>5)</t>
    </r>
    <r>
      <rPr>
        <b/>
        <sz val="8"/>
        <rFont val="돋움"/>
        <family val="3"/>
        <charset val="129"/>
      </rPr>
      <t>축법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시행령</t>
    </r>
    <r>
      <rPr>
        <b/>
        <sz val="8"/>
        <rFont val="Arial"/>
        <family val="2"/>
      </rPr>
      <t xml:space="preserve"> 91</t>
    </r>
    <r>
      <rPr>
        <b/>
        <sz val="8"/>
        <rFont val="돋움"/>
        <family val="3"/>
        <charset val="129"/>
      </rPr>
      <t>조의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토목분야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기술사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또는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국토개발분야의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지질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기술사의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협력을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받은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지질조사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흙막이벽</t>
    </r>
    <r>
      <rPr>
        <b/>
        <sz val="8"/>
        <rFont val="Arial"/>
        <family val="2"/>
      </rPr>
      <t>,</t>
    </r>
    <r>
      <rPr>
        <b/>
        <sz val="8"/>
        <rFont val="돋움"/>
        <family val="3"/>
        <charset val="129"/>
      </rPr>
      <t>옹벽설치등에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위해방지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필요한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서류
</t>
    </r>
    <r>
      <rPr>
        <b/>
        <sz val="8"/>
        <rFont val="Arial"/>
        <family val="2"/>
      </rPr>
      <t>6)</t>
    </r>
    <r>
      <rPr>
        <b/>
        <sz val="8"/>
        <rFont val="돋움"/>
        <family val="3"/>
        <charset val="129"/>
      </rPr>
      <t>진출입도로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제출
</t>
    </r>
    <r>
      <rPr>
        <b/>
        <sz val="8"/>
        <rFont val="Arial"/>
        <family val="2"/>
      </rPr>
      <t>7)</t>
    </r>
    <r>
      <rPr>
        <b/>
        <sz val="8"/>
        <rFont val="돋움"/>
        <family val="3"/>
        <charset val="129"/>
      </rPr>
      <t>건축개요상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대지번지와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도로번지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구분하여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해당사항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정리하여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개요수정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요망</t>
    </r>
    <phoneticPr fontId="3" type="noConversion"/>
  </si>
  <si>
    <r>
      <rPr>
        <b/>
        <sz val="8"/>
        <rFont val="돋움"/>
        <family val="3"/>
        <charset val="129"/>
      </rPr>
      <t>에너지절약계획서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인증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안되어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있음
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주택건설사업계획승인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허가취소된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증빙서류
</t>
    </r>
    <r>
      <rPr>
        <b/>
        <sz val="8"/>
        <rFont val="Arial"/>
        <family val="2"/>
      </rPr>
      <t xml:space="preserve">1.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: </t>
    </r>
    <r>
      <rPr>
        <b/>
        <sz val="8"/>
        <rFont val="돋움"/>
        <family val="3"/>
        <charset val="129"/>
      </rPr>
      <t>토목토지이용계획도와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주차장부분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상이함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수정요망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옹벽상세도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phoneticPr fontId="3" type="noConversion"/>
  </si>
  <si>
    <r>
      <rPr>
        <b/>
        <sz val="8"/>
        <rFont val="돋움"/>
        <family val="3"/>
        <charset val="129"/>
      </rPr>
      <t>대리인위임장
내화구조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피난</t>
    </r>
    <r>
      <rPr>
        <b/>
        <sz val="8"/>
        <rFont val="Arial"/>
        <family val="2"/>
      </rPr>
      <t>.</t>
    </r>
    <r>
      <rPr>
        <b/>
        <sz val="8"/>
        <rFont val="돋움"/>
        <family val="3"/>
        <charset val="129"/>
      </rPr>
      <t>방화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구조등의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기준에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규칙</t>
    </r>
    <r>
      <rPr>
        <b/>
        <sz val="8"/>
        <rFont val="Arial"/>
        <family val="2"/>
      </rPr>
      <t xml:space="preserve"> 3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단열재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복합자재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>열관류율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확인
</t>
    </r>
    <r>
      <rPr>
        <b/>
        <sz val="8"/>
        <rFont val="Arial"/>
        <family val="2"/>
      </rPr>
      <t>4</t>
    </r>
    <r>
      <rPr>
        <b/>
        <sz val="8"/>
        <rFont val="돋움"/>
        <family val="3"/>
        <charset val="129"/>
      </rPr>
      <t>충엘리베이터실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창호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창호도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지구단위계획구역지침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검토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내용
브릿지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안전난간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높이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표기
검사조서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건축물에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대한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내용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지상지장물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구조도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구조기술사날인</t>
    </r>
    <r>
      <rPr>
        <b/>
        <sz val="8"/>
        <rFont val="Arial"/>
        <family val="2"/>
      </rPr>
      <t xml:space="preserve">), </t>
    </r>
    <r>
      <rPr>
        <b/>
        <sz val="8"/>
        <rFont val="돋움"/>
        <family val="3"/>
        <charset val="129"/>
      </rPr>
      <t>구조계산서
건축선표기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위치수정
</t>
    </r>
    <r>
      <rPr>
        <b/>
        <sz val="8"/>
        <rFont val="Arial"/>
        <family val="2"/>
      </rPr>
      <t>----------------(</t>
    </r>
    <r>
      <rPr>
        <b/>
        <sz val="8"/>
        <rFont val="돋움"/>
        <family val="3"/>
        <charset val="129"/>
      </rPr>
      <t>추가보완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건축허가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도로점용허가를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득할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것</t>
    </r>
    <r>
      <rPr>
        <b/>
        <sz val="8"/>
        <rFont val="Arial"/>
        <family val="2"/>
      </rPr>
      <t>.
-------------(</t>
    </r>
    <r>
      <rPr>
        <b/>
        <sz val="8"/>
        <rFont val="돋움"/>
        <family val="3"/>
        <charset val="129"/>
      </rPr>
      <t>추가보완</t>
    </r>
    <r>
      <rPr>
        <b/>
        <sz val="8"/>
        <rFont val="Arial"/>
        <family val="2"/>
      </rPr>
      <t>)
2.</t>
    </r>
    <r>
      <rPr>
        <b/>
        <sz val="8"/>
        <rFont val="돋움"/>
        <family val="3"/>
        <charset val="129"/>
      </rPr>
      <t>「주차장법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시행규칙」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6</t>
    </r>
    <r>
      <rPr>
        <b/>
        <sz val="8"/>
        <rFont val="돋움"/>
        <family val="3"/>
        <charset val="129"/>
      </rPr>
      <t>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1</t>
    </r>
    <r>
      <rPr>
        <b/>
        <sz val="8"/>
        <rFont val="돋움"/>
        <family val="3"/>
        <charset val="129"/>
      </rPr>
      <t>항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제</t>
    </r>
    <r>
      <rPr>
        <b/>
        <sz val="8"/>
        <rFont val="Arial"/>
        <family val="2"/>
      </rPr>
      <t>3</t>
    </r>
    <r>
      <rPr>
        <b/>
        <sz val="8"/>
        <rFont val="돋움"/>
        <family val="3"/>
        <charset val="129"/>
      </rPr>
      <t>호에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따라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평행주차의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차로</t>
    </r>
    <r>
      <rPr>
        <b/>
        <sz val="8"/>
        <rFont val="Arial"/>
        <family val="2"/>
      </rPr>
      <t xml:space="preserve">(5m) </t>
    </r>
    <r>
      <rPr>
        <b/>
        <sz val="8"/>
        <rFont val="돋움"/>
        <family val="3"/>
        <charset val="129"/>
      </rPr>
      <t>미확보된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평행주차구획</t>
    </r>
    <r>
      <rPr>
        <b/>
        <sz val="8"/>
        <rFont val="Arial"/>
        <family val="2"/>
      </rPr>
      <t>(1</t>
    </r>
    <r>
      <rPr>
        <b/>
        <sz val="8"/>
        <rFont val="돋움"/>
        <family val="3"/>
        <charset val="129"/>
      </rPr>
      <t>면</t>
    </r>
    <r>
      <rPr>
        <b/>
        <sz val="8"/>
        <rFont val="Arial"/>
        <family val="2"/>
      </rPr>
      <t xml:space="preserve">) </t>
    </r>
    <r>
      <rPr>
        <b/>
        <sz val="8"/>
        <rFont val="돋움"/>
        <family val="3"/>
        <charset val="129"/>
      </rPr>
      <t xml:space="preserve">재배치검토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소방시설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설계도서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미비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에너지절약계획서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추가보완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관련서류를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작성하시기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바랍니다</t>
    </r>
    <r>
      <rPr>
        <b/>
        <sz val="8"/>
        <rFont val="Arial"/>
        <family val="2"/>
      </rPr>
      <t xml:space="preserve">.
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하수처리시설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기입
계단실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도어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삭제</t>
    </r>
    <r>
      <rPr>
        <b/>
        <sz val="8"/>
        <rFont val="Arial"/>
        <family val="2"/>
      </rPr>
      <t>(2,3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>)
5</t>
    </r>
    <r>
      <rPr>
        <b/>
        <sz val="8"/>
        <rFont val="돋움"/>
        <family val="3"/>
        <charset val="129"/>
      </rPr>
      <t>층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외부계단실과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다목적실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사이의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통로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바닥면적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산입
</t>
    </r>
    <r>
      <rPr>
        <b/>
        <sz val="8"/>
        <rFont val="Arial"/>
        <family val="2"/>
      </rPr>
      <t>-----------------------(</t>
    </r>
    <r>
      <rPr>
        <b/>
        <sz val="8"/>
        <rFont val="돋움"/>
        <family val="3"/>
        <charset val="129"/>
      </rPr>
      <t>재보완</t>
    </r>
    <r>
      <rPr>
        <b/>
        <sz val="8"/>
        <rFont val="Arial"/>
        <family val="2"/>
      </rPr>
      <t xml:space="preserve">)
</t>
    </r>
    <r>
      <rPr>
        <b/>
        <sz val="8"/>
        <rFont val="돋움"/>
        <family val="3"/>
        <charset val="129"/>
      </rPr>
      <t>세움터</t>
    </r>
    <r>
      <rPr>
        <b/>
        <sz val="8"/>
        <rFont val="Arial"/>
        <family val="2"/>
      </rPr>
      <t xml:space="preserve"> 5</t>
    </r>
    <r>
      <rPr>
        <b/>
        <sz val="8"/>
        <rFont val="돋움"/>
        <family val="3"/>
        <charset val="129"/>
      </rPr>
      <t>층바닥면적수정
옥상광장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난간</t>
    </r>
    <r>
      <rPr>
        <b/>
        <sz val="8"/>
        <rFont val="Arial"/>
        <family val="2"/>
      </rPr>
      <t>1.2m</t>
    </r>
    <r>
      <rPr>
        <b/>
        <sz val="8"/>
        <rFont val="돋움"/>
        <family val="3"/>
        <charset val="129"/>
      </rPr>
      <t>확인</t>
    </r>
    <phoneticPr fontId="3" type="noConversion"/>
  </si>
  <si>
    <r>
      <rPr>
        <b/>
        <sz val="8"/>
        <rFont val="돋움"/>
        <family val="3"/>
        <charset val="129"/>
      </rPr>
      <t>주택건설사업계획승인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허가취소된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증빙서류
재해영향평가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민원인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등록문서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확인</t>
    </r>
    <r>
      <rPr>
        <b/>
        <sz val="8"/>
        <rFont val="Arial"/>
        <family val="2"/>
      </rPr>
      <t>)
-</t>
    </r>
    <r>
      <rPr>
        <b/>
        <sz val="8"/>
        <rFont val="돋움"/>
        <family val="3"/>
        <charset val="129"/>
      </rPr>
      <t>건축</t>
    </r>
    <r>
      <rPr>
        <b/>
        <sz val="8"/>
        <rFont val="Arial"/>
        <family val="2"/>
      </rPr>
      <t xml:space="preserve">-
1. </t>
    </r>
    <r>
      <rPr>
        <b/>
        <sz val="8"/>
        <rFont val="돋움"/>
        <family val="3"/>
        <charset val="129"/>
      </rPr>
      <t>세움터에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도로지정공고</t>
    </r>
    <r>
      <rPr>
        <b/>
        <sz val="8"/>
        <rFont val="Arial"/>
        <family val="2"/>
      </rPr>
      <t>(</t>
    </r>
    <r>
      <rPr>
        <b/>
        <sz val="8"/>
        <rFont val="돋움"/>
        <family val="3"/>
        <charset val="129"/>
      </rPr>
      <t>도로관리대장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인감증명서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r>
      <rPr>
        <b/>
        <sz val="8"/>
        <rFont val="Arial"/>
        <family val="2"/>
      </rPr>
      <t xml:space="preserve">)
2. </t>
    </r>
    <r>
      <rPr>
        <b/>
        <sz val="8"/>
        <rFont val="돋움"/>
        <family val="3"/>
        <charset val="129"/>
      </rPr>
      <t>지하주차장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포함</t>
    </r>
    <r>
      <rPr>
        <b/>
        <sz val="8"/>
        <rFont val="Arial"/>
        <family val="2"/>
      </rPr>
      <t xml:space="preserve">- </t>
    </r>
    <r>
      <rPr>
        <b/>
        <sz val="8"/>
        <rFont val="돋움"/>
        <family val="3"/>
        <charset val="129"/>
      </rPr>
      <t>신청서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설계개요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연면적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수정
</t>
    </r>
    <r>
      <rPr>
        <b/>
        <sz val="8"/>
        <rFont val="Arial"/>
        <family val="2"/>
      </rPr>
      <t xml:space="preserve">3. </t>
    </r>
    <r>
      <rPr>
        <b/>
        <sz val="8"/>
        <rFont val="돋움"/>
        <family val="3"/>
        <charset val="129"/>
      </rPr>
      <t>입면도</t>
    </r>
    <r>
      <rPr>
        <b/>
        <sz val="8"/>
        <rFont val="Arial"/>
        <family val="2"/>
      </rPr>
      <t>: 1~7</t>
    </r>
    <r>
      <rPr>
        <b/>
        <sz val="8"/>
        <rFont val="돋움"/>
        <family val="3"/>
        <charset val="129"/>
      </rPr>
      <t>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부분에</t>
    </r>
    <r>
      <rPr>
        <b/>
        <sz val="8"/>
        <rFont val="Arial"/>
        <family val="2"/>
      </rPr>
      <t xml:space="preserve"> 8~14</t>
    </r>
    <r>
      <rPr>
        <b/>
        <sz val="8"/>
        <rFont val="돋움"/>
        <family val="3"/>
        <charset val="129"/>
      </rPr>
      <t>동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추가표시
</t>
    </r>
    <r>
      <rPr>
        <b/>
        <sz val="8"/>
        <rFont val="Arial"/>
        <family val="2"/>
      </rPr>
      <t xml:space="preserve">4. </t>
    </r>
    <r>
      <rPr>
        <b/>
        <sz val="8"/>
        <rFont val="돋움"/>
        <family val="3"/>
        <charset val="129"/>
      </rPr>
      <t>구조안전확인서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및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계산서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첨부
</t>
    </r>
    <r>
      <rPr>
        <b/>
        <sz val="8"/>
        <rFont val="Arial"/>
        <family val="2"/>
      </rPr>
      <t xml:space="preserve">5. </t>
    </r>
    <r>
      <rPr>
        <b/>
        <sz val="8"/>
        <rFont val="돋움"/>
        <family val="3"/>
        <charset val="129"/>
      </rPr>
      <t>옹벽상세도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첨부</t>
    </r>
    <phoneticPr fontId="3" type="noConversion"/>
  </si>
  <si>
    <r>
      <t xml:space="preserve">1. </t>
    </r>
    <r>
      <rPr>
        <b/>
        <sz val="8"/>
        <rFont val="돋움"/>
        <family val="3"/>
        <charset val="129"/>
      </rPr>
      <t>공사계획도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 xml:space="preserve">보완
</t>
    </r>
    <r>
      <rPr>
        <b/>
        <sz val="8"/>
        <rFont val="Arial"/>
        <family val="2"/>
      </rPr>
      <t xml:space="preserve">2. </t>
    </r>
    <r>
      <rPr>
        <b/>
        <sz val="8"/>
        <rFont val="돋움"/>
        <family val="3"/>
        <charset val="129"/>
      </rPr>
      <t>배치도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안전관련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보완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수정</t>
    </r>
    <phoneticPr fontId="3" type="noConversion"/>
  </si>
  <si>
    <t>행 레이블</t>
  </si>
  <si>
    <t>전체</t>
    <phoneticPr fontId="2" type="noConversion"/>
  </si>
  <si>
    <t>범위</t>
    <phoneticPr fontId="2" type="noConversion"/>
  </si>
  <si>
    <t>100㎡이상~200㎡미만</t>
  </si>
  <si>
    <t>100㎡이상~200㎡미만</t>
    <phoneticPr fontId="2" type="noConversion"/>
  </si>
  <si>
    <t>200㎡이상~300㎡미만</t>
  </si>
  <si>
    <t>200㎡이상~300㎡미만</t>
    <phoneticPr fontId="2" type="noConversion"/>
  </si>
  <si>
    <t>300㎡이상~400㎡미만</t>
  </si>
  <si>
    <t>300㎡이상~400㎡미만</t>
    <phoneticPr fontId="2" type="noConversion"/>
  </si>
  <si>
    <t>400㎡이상~500㎡미만</t>
  </si>
  <si>
    <t>400㎡이상~500㎡미만</t>
    <phoneticPr fontId="2" type="noConversion"/>
  </si>
  <si>
    <t>500㎡이상~600㎡미만</t>
  </si>
  <si>
    <t>500㎡이상~600㎡미만</t>
    <phoneticPr fontId="2" type="noConversion"/>
  </si>
  <si>
    <t>600㎡이상~700㎡미만</t>
  </si>
  <si>
    <t>600㎡이상~700㎡미만</t>
    <phoneticPr fontId="2" type="noConversion"/>
  </si>
  <si>
    <t>700㎡이상~800㎡미만</t>
  </si>
  <si>
    <t>700㎡이상~800㎡미만</t>
    <phoneticPr fontId="2" type="noConversion"/>
  </si>
  <si>
    <t>800㎡이상~900㎡미만</t>
  </si>
  <si>
    <t>800㎡이상~900㎡미만</t>
    <phoneticPr fontId="2" type="noConversion"/>
  </si>
  <si>
    <t>900㎡이상~1000㎡미만</t>
  </si>
  <si>
    <t>900㎡이상~1000㎡미만</t>
    <phoneticPr fontId="2" type="noConversion"/>
  </si>
  <si>
    <t>1000㎡이상~</t>
  </si>
  <si>
    <t>1000㎡이상~</t>
    <phoneticPr fontId="2" type="noConversion"/>
  </si>
  <si>
    <t>기타(안전)</t>
    <phoneticPr fontId="4" type="noConversion"/>
  </si>
  <si>
    <t>성장관리구역에 따른 
개요의 인센티브내역 표기 누락</t>
    <phoneticPr fontId="4" type="noConversion"/>
  </si>
  <si>
    <r>
      <rPr>
        <b/>
        <sz val="9"/>
        <rFont val="돋움"/>
        <family val="3"/>
        <charset val="129"/>
      </rPr>
      <t>대지안의</t>
    </r>
    <r>
      <rPr>
        <b/>
        <sz val="9"/>
        <color theme="1"/>
        <rFont val="맑은 고딕"/>
        <family val="2"/>
        <charset val="129"/>
        <scheme val="minor"/>
      </rPr>
      <t xml:space="preserve"> </t>
    </r>
    <r>
      <rPr>
        <b/>
        <sz val="9"/>
        <rFont val="돋움"/>
        <family val="3"/>
        <charset val="129"/>
      </rPr>
      <t>공지</t>
    </r>
    <r>
      <rPr>
        <b/>
        <sz val="9"/>
        <color theme="1"/>
        <rFont val="맑은 고딕"/>
        <family val="2"/>
        <charset val="129"/>
        <scheme val="minor"/>
      </rPr>
      <t xml:space="preserve"> </t>
    </r>
    <r>
      <rPr>
        <b/>
        <sz val="9"/>
        <rFont val="돋움"/>
        <family val="3"/>
        <charset val="129"/>
      </rPr>
      <t>기준</t>
    </r>
    <r>
      <rPr>
        <b/>
        <sz val="9"/>
        <color theme="1"/>
        <rFont val="맑은 고딕"/>
        <family val="2"/>
        <charset val="129"/>
        <scheme val="minor"/>
      </rPr>
      <t xml:space="preserve"> </t>
    </r>
    <r>
      <rPr>
        <b/>
        <sz val="9"/>
        <rFont val="돋움"/>
        <family val="3"/>
        <charset val="129"/>
      </rPr>
      <t>위반</t>
    </r>
    <phoneticPr fontId="4" type="noConversion"/>
  </si>
  <si>
    <r>
      <rPr>
        <b/>
        <sz val="9"/>
        <rFont val="돋움"/>
        <family val="3"/>
        <charset val="129"/>
      </rPr>
      <t>배치도에</t>
    </r>
    <r>
      <rPr>
        <b/>
        <sz val="9"/>
        <color theme="1"/>
        <rFont val="맑은 고딕"/>
        <family val="2"/>
        <charset val="129"/>
        <scheme val="minor"/>
      </rPr>
      <t xml:space="preserve"> </t>
    </r>
    <r>
      <rPr>
        <b/>
        <sz val="9"/>
        <rFont val="돋움"/>
        <family val="3"/>
        <charset val="129"/>
      </rPr>
      <t>도시계획도로</t>
    </r>
    <r>
      <rPr>
        <b/>
        <sz val="9"/>
        <color theme="1"/>
        <rFont val="맑은 고딕"/>
        <family val="2"/>
        <charset val="129"/>
        <scheme val="minor"/>
      </rPr>
      <t xml:space="preserve"> </t>
    </r>
    <r>
      <rPr>
        <b/>
        <sz val="9"/>
        <rFont val="돋움"/>
        <family val="3"/>
        <charset val="129"/>
      </rPr>
      <t>표기</t>
    </r>
    <r>
      <rPr>
        <b/>
        <sz val="9"/>
        <color theme="1"/>
        <rFont val="맑은 고딕"/>
        <family val="2"/>
        <charset val="129"/>
        <scheme val="minor"/>
      </rPr>
      <t xml:space="preserve"> </t>
    </r>
    <r>
      <rPr>
        <b/>
        <sz val="9"/>
        <rFont val="돋움"/>
        <family val="3"/>
        <charset val="129"/>
      </rPr>
      <t>누락</t>
    </r>
    <phoneticPr fontId="4" type="noConversion"/>
  </si>
  <si>
    <t>서류보완</t>
    <phoneticPr fontId="2" type="noConversion"/>
  </si>
  <si>
    <t>기재보완</t>
    <phoneticPr fontId="2" type="noConversion"/>
  </si>
  <si>
    <t>보완</t>
    <phoneticPr fontId="2" type="noConversion"/>
  </si>
  <si>
    <t>잔차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</si>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</sst>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name val="돋움"/>
      <family val="3"/>
      <charset val="129"/>
    </font>
    <font>
      <b/>
      <sz val="8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11"/>
      <color theme="0" tint="-4.9989318521683403E-2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5" fillId="0" borderId="0" xfId="0" applyFont="1" applyAlignment="1"/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2"/>
    </xf>
    <xf numFmtId="0" fontId="0" fillId="3" borderId="0" xfId="0" applyFill="1">
      <alignment vertical="center"/>
    </xf>
    <xf numFmtId="0" fontId="8" fillId="3" borderId="0" xfId="0" applyFont="1" applyFill="1">
      <alignment vertical="center"/>
    </xf>
    <xf numFmtId="0" fontId="9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/>
    </xf>
    <xf numFmtId="9" fontId="0" fillId="0" borderId="0" xfId="1" applyFont="1">
      <alignment vertical="center"/>
    </xf>
    <xf numFmtId="9" fontId="8" fillId="3" borderId="0" xfId="0" applyNumberFormat="1" applyFont="1" applyFill="1">
      <alignment vertical="center"/>
    </xf>
    <xf numFmtId="0" fontId="10" fillId="4" borderId="1" xfId="0" applyFont="1" applyFill="1" applyBorder="1" applyAlignment="1">
      <alignment horizontal="left" vertical="center"/>
    </xf>
    <xf numFmtId="0" fontId="8" fillId="3" borderId="0" xfId="0" applyFont="1" applyFill="1" applyBorder="1">
      <alignment vertical="center"/>
    </xf>
    <xf numFmtId="0" fontId="0" fillId="0" borderId="0" xfId="1" applyNumberFormat="1" applyFont="1">
      <alignment vertical="center"/>
    </xf>
    <xf numFmtId="10" fontId="8" fillId="3" borderId="3" xfId="0" applyNumberFormat="1" applyFont="1" applyFill="1" applyBorder="1">
      <alignment vertical="center"/>
    </xf>
    <xf numFmtId="10" fontId="8" fillId="3" borderId="4" xfId="0" applyNumberFormat="1" applyFont="1" applyFill="1" applyBorder="1">
      <alignment vertical="center"/>
    </xf>
    <xf numFmtId="0" fontId="8" fillId="3" borderId="0" xfId="0" applyNumberFormat="1" applyFont="1" applyFill="1">
      <alignment vertical="center"/>
    </xf>
    <xf numFmtId="0" fontId="0" fillId="3" borderId="0" xfId="0" applyNumberFormat="1" applyFill="1">
      <alignment vertical="center"/>
    </xf>
    <xf numFmtId="0" fontId="12" fillId="3" borderId="0" xfId="0" applyFont="1" applyFill="1">
      <alignment vertical="center"/>
    </xf>
    <xf numFmtId="0" fontId="12" fillId="3" borderId="0" xfId="0" applyNumberFormat="1" applyFont="1" applyFill="1" applyBorder="1">
      <alignment vertical="center"/>
    </xf>
  </cellXfs>
  <cellStyles count="2">
    <cellStyle name="백분율" xfId="1" builtinId="5"/>
    <cellStyle name="표준" xfId="0" builtinId="0"/>
  </cellStyles>
  <dxfs count="7">
    <dxf>
      <font>
        <b/>
        <i val="0"/>
        <color rgb="FFC00000"/>
      </font>
    </dxf>
    <dxf>
      <font>
        <b/>
        <i val="0"/>
        <color rgb="FFC00000"/>
      </font>
      <fill>
        <patternFill patternType="solid">
          <bgColor theme="0" tint="-4.9989318521683403E-2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</dxfs>
  <tableStyles count="2" defaultTableStyle="TableStyleMedium2" defaultPivotStyle="PivotStyleLight16">
    <tableStyle name="슬라이서 스타일 1" pivot="0" table="0" count="4">
      <tableStyleElement type="wholeTable" dxfId="6"/>
    </tableStyle>
    <tableStyle name="슬라이서 스타일 2" pivot="0" table="0" count="1">
      <tableStyleElement type="wholeTable" dxfId="5"/>
    </tableStyle>
  </tableStyles>
  <extLst>
    <ext xmlns:x14="http://schemas.microsoft.com/office/spreadsheetml/2009/9/main" uri="{46F421CA-312F-682f-3DD2-61675219B42D}">
      <x14:dxfs count="3">
        <dxf>
          <fill>
            <patternFill>
              <bgColor theme="4" tint="-0.24994659260841701"/>
            </patternFill>
          </fill>
        </dxf>
        <dxf>
          <fill>
            <patternFill>
              <bgColor theme="4" tint="-0.24994659260841701"/>
            </patternFill>
          </fill>
        </dxf>
        <dxf>
          <fill>
            <patternFill patternType="solid">
              <bgColor theme="1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슬라이서 스타일 1">
          <x14:slicerStyleElements>
            <x14:slicerStyleElement type="unselectedItemWithData" dxfId="2"/>
            <x14:slicerStyleElement type="selectedItemWithData" dxfId="1"/>
            <x14:slicerStyleElement type="hoveredSelectedItemWithData" dxfId="0"/>
          </x14:slicerStyleElements>
        </x14:slicerStyle>
        <x14:slicerStyle name="슬라이서 스타일 2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 w="3810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143-45C4-93FA-DC8221D168EA}"/>
              </c:ext>
            </c:extLst>
          </c:dPt>
          <c:dPt>
            <c:idx val="1"/>
            <c:bubble3D val="0"/>
            <c:spPr>
              <a:noFill/>
              <a:ln w="12700">
                <a:solidFill>
                  <a:schemeClr val="bg1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3-5143-45C4-93FA-DC8221D168EA}"/>
              </c:ext>
            </c:extLst>
          </c:dPt>
          <c:cat>
            <c:strRef>
              <c:f>Sheet7!$B$2:$C$2</c:f>
              <c:strCache>
                <c:ptCount val="2"/>
                <c:pt idx="0">
                  <c:v>서류보완</c:v>
                </c:pt>
                <c:pt idx="1">
                  <c:v>잔차</c:v>
                </c:pt>
              </c:strCache>
            </c:strRef>
          </c:cat>
          <c:val>
            <c:numRef>
              <c:f>Sheet7!$B$3:$C$3</c:f>
              <c:numCache>
                <c:formatCode>General</c:formatCode>
                <c:ptCount val="2"/>
                <c:pt idx="0" formatCode="0%">
                  <c:v>0.52440550688360454</c:v>
                </c:pt>
                <c:pt idx="1">
                  <c:v>0.47559449311639546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143-45C4-93FA-DC8221D168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8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12700"/>
          </c:spPr>
          <c:dPt>
            <c:idx val="0"/>
            <c:bubble3D val="0"/>
            <c:spPr>
              <a:solidFill>
                <a:srgbClr val="00B0F0"/>
              </a:solidFill>
              <a:ln w="1270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D48-4E0A-AF9A-4D2CC1759900}"/>
              </c:ext>
            </c:extLst>
          </c:dPt>
          <c:dPt>
            <c:idx val="1"/>
            <c:bubble3D val="0"/>
            <c:spPr>
              <a:noFill/>
              <a:ln w="12700">
                <a:solidFill>
                  <a:schemeClr val="bg1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3-BD48-4E0A-AF9A-4D2CC1759900}"/>
              </c:ext>
            </c:extLst>
          </c:dPt>
          <c:cat>
            <c:strRef>
              <c:f>Sheet7!$B$5:$C$5</c:f>
              <c:strCache>
                <c:ptCount val="2"/>
                <c:pt idx="0">
                  <c:v>기재보완</c:v>
                </c:pt>
                <c:pt idx="1">
                  <c:v>잔차</c:v>
                </c:pt>
              </c:strCache>
            </c:strRef>
          </c:cat>
          <c:val>
            <c:numRef>
              <c:f>Sheet7!$B$6:$C$6</c:f>
              <c:numCache>
                <c:formatCode>General</c:formatCode>
                <c:ptCount val="2"/>
                <c:pt idx="0" formatCode="0%">
                  <c:v>0.28035043804755949</c:v>
                </c:pt>
                <c:pt idx="1">
                  <c:v>0.71964956195244056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48-4E0A-AF9A-4D2CC17599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8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noFill/>
            <a:ln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rgbClr val="00B0F0"/>
              </a:solidFill>
              <a:ln w="3810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42B-4FA5-9A4C-EC3E8C6DD070}"/>
              </c:ext>
            </c:extLst>
          </c:dPt>
          <c:dPt>
            <c:idx val="1"/>
            <c:bubble3D val="0"/>
            <c:spPr>
              <a:noFill/>
              <a:ln w="12700">
                <a:solidFill>
                  <a:schemeClr val="bg1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3-842B-4FA5-9A4C-EC3E8C6DD070}"/>
              </c:ext>
            </c:extLst>
          </c:dPt>
          <c:cat>
            <c:strRef>
              <c:f>Sheet7!$B$8:$C$8</c:f>
              <c:strCache>
                <c:ptCount val="2"/>
                <c:pt idx="0">
                  <c:v>보완</c:v>
                </c:pt>
                <c:pt idx="1">
                  <c:v>잔차</c:v>
                </c:pt>
              </c:strCache>
            </c:strRef>
          </c:cat>
          <c:val>
            <c:numRef>
              <c:f>Sheet7!$B$9:$C$9</c:f>
              <c:numCache>
                <c:formatCode>General</c:formatCode>
                <c:ptCount val="2"/>
                <c:pt idx="0" formatCode="0%">
                  <c:v>0.19524405506883605</c:v>
                </c:pt>
                <c:pt idx="1">
                  <c:v>0.80475594493116398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42B-4FA5-9A4C-EC3E8C6DD0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8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1</xdr:row>
      <xdr:rowOff>19050</xdr:rowOff>
    </xdr:from>
    <xdr:to>
      <xdr:col>6</xdr:col>
      <xdr:colOff>9525</xdr:colOff>
      <xdr:row>7</xdr:row>
      <xdr:rowOff>171450</xdr:rowOff>
    </xdr:to>
    <xdr:sp macro="" textlink="">
      <xdr:nvSpPr>
        <xdr:cNvPr id="9" name="직사각형 8"/>
        <xdr:cNvSpPr/>
      </xdr:nvSpPr>
      <xdr:spPr>
        <a:xfrm>
          <a:off x="2190750" y="142875"/>
          <a:ext cx="3362325" cy="1981200"/>
        </a:xfrm>
        <a:prstGeom prst="rect">
          <a:avLst/>
        </a:prstGeom>
        <a:solidFill>
          <a:schemeClr val="tx1">
            <a:alpha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371475</xdr:colOff>
      <xdr:row>1</xdr:row>
      <xdr:rowOff>19050</xdr:rowOff>
    </xdr:from>
    <xdr:to>
      <xdr:col>9</xdr:col>
      <xdr:colOff>57150</xdr:colOff>
      <xdr:row>7</xdr:row>
      <xdr:rowOff>171450</xdr:rowOff>
    </xdr:to>
    <xdr:sp macro="" textlink="">
      <xdr:nvSpPr>
        <xdr:cNvPr id="14" name="직사각형 13"/>
        <xdr:cNvSpPr/>
      </xdr:nvSpPr>
      <xdr:spPr>
        <a:xfrm>
          <a:off x="6200775" y="142875"/>
          <a:ext cx="3648075" cy="1981200"/>
        </a:xfrm>
        <a:prstGeom prst="rect">
          <a:avLst/>
        </a:prstGeom>
        <a:solidFill>
          <a:schemeClr val="tx1">
            <a:alpha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381000</xdr:colOff>
      <xdr:row>1</xdr:row>
      <xdr:rowOff>19050</xdr:rowOff>
    </xdr:from>
    <xdr:to>
      <xdr:col>12</xdr:col>
      <xdr:colOff>66675</xdr:colOff>
      <xdr:row>7</xdr:row>
      <xdr:rowOff>171450</xdr:rowOff>
    </xdr:to>
    <xdr:sp macro="" textlink="">
      <xdr:nvSpPr>
        <xdr:cNvPr id="15" name="직사각형 14"/>
        <xdr:cNvSpPr/>
      </xdr:nvSpPr>
      <xdr:spPr>
        <a:xfrm>
          <a:off x="10172700" y="142875"/>
          <a:ext cx="3648075" cy="1981200"/>
        </a:xfrm>
        <a:prstGeom prst="rect">
          <a:avLst/>
        </a:prstGeom>
        <a:solidFill>
          <a:schemeClr val="tx1">
            <a:alpha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523875</xdr:colOff>
      <xdr:row>44</xdr:row>
      <xdr:rowOff>371475</xdr:rowOff>
    </xdr:to>
    <xdr:sp macro="" textlink="">
      <xdr:nvSpPr>
        <xdr:cNvPr id="2" name="직사각형 1"/>
        <xdr:cNvSpPr/>
      </xdr:nvSpPr>
      <xdr:spPr>
        <a:xfrm>
          <a:off x="0" y="0"/>
          <a:ext cx="1895475" cy="16344900"/>
        </a:xfrm>
        <a:prstGeom prst="rect">
          <a:avLst/>
        </a:prstGeom>
        <a:solidFill>
          <a:schemeClr val="tx1">
            <a:alpha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0</xdr:col>
      <xdr:colOff>57150</xdr:colOff>
      <xdr:row>8</xdr:row>
      <xdr:rowOff>152401</xdr:rowOff>
    </xdr:from>
    <xdr:to>
      <xdr:col>2</xdr:col>
      <xdr:colOff>409575</xdr:colOff>
      <xdr:row>14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범위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범위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50" y="2409826"/>
              <a:ext cx="1724025" cy="22383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85726</xdr:colOff>
      <xdr:row>14</xdr:row>
      <xdr:rowOff>247651</xdr:rowOff>
    </xdr:from>
    <xdr:to>
      <xdr:col>2</xdr:col>
      <xdr:colOff>390525</xdr:colOff>
      <xdr:row>20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최대지상층수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최대지상층수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726" y="4791076"/>
              <a:ext cx="1676399" cy="2219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57149</xdr:colOff>
      <xdr:row>0</xdr:row>
      <xdr:rowOff>76200</xdr:rowOff>
    </xdr:from>
    <xdr:to>
      <xdr:col>2</xdr:col>
      <xdr:colOff>400050</xdr:colOff>
      <xdr:row>8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주용도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주용도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49" y="76200"/>
              <a:ext cx="1714501" cy="2257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4</xdr:col>
      <xdr:colOff>19050</xdr:colOff>
      <xdr:row>2</xdr:row>
      <xdr:rowOff>204787</xdr:rowOff>
    </xdr:from>
    <xdr:to>
      <xdr:col>4</xdr:col>
      <xdr:colOff>1459050</xdr:colOff>
      <xdr:row>7</xdr:row>
      <xdr:rowOff>120787</xdr:rowOff>
    </xdr:to>
    <xdr:graphicFrame macro="">
      <xdr:nvGraphicFramePr>
        <xdr:cNvPr id="6" name="차트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423863</xdr:colOff>
      <xdr:row>2</xdr:row>
      <xdr:rowOff>228599</xdr:rowOff>
    </xdr:from>
    <xdr:to>
      <xdr:col>7</xdr:col>
      <xdr:colOff>1435238</xdr:colOff>
      <xdr:row>7</xdr:row>
      <xdr:rowOff>144599</xdr:rowOff>
    </xdr:to>
    <xdr:graphicFrame macro="">
      <xdr:nvGraphicFramePr>
        <xdr:cNvPr id="7" name="차트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95252</xdr:colOff>
      <xdr:row>2</xdr:row>
      <xdr:rowOff>228599</xdr:rowOff>
    </xdr:from>
    <xdr:to>
      <xdr:col>10</xdr:col>
      <xdr:colOff>1535252</xdr:colOff>
      <xdr:row>7</xdr:row>
      <xdr:rowOff>144599</xdr:rowOff>
    </xdr:to>
    <xdr:graphicFrame macro="">
      <xdr:nvGraphicFramePr>
        <xdr:cNvPr id="8" name="차트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419100</xdr:colOff>
      <xdr:row>4</xdr:row>
      <xdr:rowOff>9525</xdr:rowOff>
    </xdr:from>
    <xdr:to>
      <xdr:col>4</xdr:col>
      <xdr:colOff>1076325</xdr:colOff>
      <xdr:row>5</xdr:row>
      <xdr:rowOff>95250</xdr:rowOff>
    </xdr:to>
    <xdr:sp macro="" textlink="Sheet7!B3">
      <xdr:nvSpPr>
        <xdr:cNvPr id="16" name="직사각형 15"/>
        <xdr:cNvSpPr/>
      </xdr:nvSpPr>
      <xdr:spPr>
        <a:xfrm>
          <a:off x="2647950" y="1047750"/>
          <a:ext cx="6572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12A20D07-EB94-49C0-BED4-BC7232A77A0E}" type="TxLink">
            <a:rPr lang="en-US" altLang="en-US" sz="1800" b="0" i="0" u="none" strike="noStrike">
              <a:solidFill>
                <a:schemeClr val="bg1"/>
              </a:solidFill>
              <a:latin typeface="맑은 고딕"/>
              <a:ea typeface="맑은 고딕"/>
            </a:rPr>
            <a:pPr algn="ctr"/>
            <a:t>52%</a:t>
          </a:fld>
          <a:endParaRPr lang="ko-KR" altLang="en-US" sz="18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352425</xdr:colOff>
      <xdr:row>4</xdr:row>
      <xdr:rowOff>19050</xdr:rowOff>
    </xdr:from>
    <xdr:to>
      <xdr:col>7</xdr:col>
      <xdr:colOff>1057275</xdr:colOff>
      <xdr:row>5</xdr:row>
      <xdr:rowOff>104775</xdr:rowOff>
    </xdr:to>
    <xdr:sp macro="" textlink="Sheet7!B6">
      <xdr:nvSpPr>
        <xdr:cNvPr id="17" name="직사각형 16"/>
        <xdr:cNvSpPr/>
      </xdr:nvSpPr>
      <xdr:spPr>
        <a:xfrm>
          <a:off x="6610350" y="1057275"/>
          <a:ext cx="704850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fld id="{C556A378-C0A5-4547-9175-52C5F708932A}" type="TxLink">
            <a:rPr lang="en-US" altLang="en-US" sz="1800" b="0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rPr>
            <a:pPr marL="0" indent="0" algn="ctr"/>
            <a:t>28%</a:t>
          </a:fld>
          <a:endParaRPr lang="ko-KR" altLang="en-US" sz="1800" b="0" i="0" u="none" strike="noStrike">
            <a:solidFill>
              <a:schemeClr val="bg1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10</xdr:col>
      <xdr:colOff>457200</xdr:colOff>
      <xdr:row>3</xdr:row>
      <xdr:rowOff>295275</xdr:rowOff>
    </xdr:from>
    <xdr:to>
      <xdr:col>10</xdr:col>
      <xdr:colOff>1162050</xdr:colOff>
      <xdr:row>5</xdr:row>
      <xdr:rowOff>114300</xdr:rowOff>
    </xdr:to>
    <xdr:sp macro="" textlink="Sheet7!B9">
      <xdr:nvSpPr>
        <xdr:cNvPr id="18" name="직사각형 17"/>
        <xdr:cNvSpPr/>
      </xdr:nvSpPr>
      <xdr:spPr>
        <a:xfrm>
          <a:off x="10677525" y="1028700"/>
          <a:ext cx="704850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fld id="{55AAD1CF-F215-4E62-B887-C74C8EAB2E56}" type="TxLink">
            <a:rPr lang="en-US" altLang="en-US" sz="1800" b="0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rPr>
            <a:pPr marL="0" indent="0" algn="ctr"/>
            <a:t>20%</a:t>
          </a:fld>
          <a:endParaRPr lang="ko-KR" altLang="en-US" sz="1800" b="0" i="0" u="none" strike="noStrike">
            <a:solidFill>
              <a:schemeClr val="bg1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3</xdr:col>
      <xdr:colOff>133350</xdr:colOff>
      <xdr:row>1</xdr:row>
      <xdr:rowOff>19050</xdr:rowOff>
    </xdr:from>
    <xdr:to>
      <xdr:col>6</xdr:col>
      <xdr:colOff>0</xdr:colOff>
      <xdr:row>2</xdr:row>
      <xdr:rowOff>0</xdr:rowOff>
    </xdr:to>
    <xdr:sp macro="" textlink="">
      <xdr:nvSpPr>
        <xdr:cNvPr id="19" name="직사각형 18"/>
        <xdr:cNvSpPr/>
      </xdr:nvSpPr>
      <xdr:spPr>
        <a:xfrm>
          <a:off x="2190750" y="142875"/>
          <a:ext cx="3638550" cy="28575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/>
            <a:t>구비서류 미비 보완 발생률</a:t>
          </a:r>
        </a:p>
      </xdr:txBody>
    </xdr:sp>
    <xdr:clientData/>
  </xdr:twoCellAnchor>
  <xdr:twoCellAnchor>
    <xdr:from>
      <xdr:col>6</xdr:col>
      <xdr:colOff>381000</xdr:colOff>
      <xdr:row>1</xdr:row>
      <xdr:rowOff>19050</xdr:rowOff>
    </xdr:from>
    <xdr:to>
      <xdr:col>9</xdr:col>
      <xdr:colOff>57150</xdr:colOff>
      <xdr:row>2</xdr:row>
      <xdr:rowOff>0</xdr:rowOff>
    </xdr:to>
    <xdr:sp macro="" textlink="">
      <xdr:nvSpPr>
        <xdr:cNvPr id="20" name="직사각형 19"/>
        <xdr:cNvSpPr/>
      </xdr:nvSpPr>
      <xdr:spPr>
        <a:xfrm>
          <a:off x="6210300" y="142875"/>
          <a:ext cx="3638550" cy="28575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/>
            <a:t>표시사항 보완 발생률</a:t>
          </a:r>
        </a:p>
      </xdr:txBody>
    </xdr:sp>
    <xdr:clientData/>
  </xdr:twoCellAnchor>
  <xdr:twoCellAnchor>
    <xdr:from>
      <xdr:col>9</xdr:col>
      <xdr:colOff>390525</xdr:colOff>
      <xdr:row>1</xdr:row>
      <xdr:rowOff>19050</xdr:rowOff>
    </xdr:from>
    <xdr:to>
      <xdr:col>12</xdr:col>
      <xdr:colOff>66675</xdr:colOff>
      <xdr:row>2</xdr:row>
      <xdr:rowOff>0</xdr:rowOff>
    </xdr:to>
    <xdr:sp macro="" textlink="">
      <xdr:nvSpPr>
        <xdr:cNvPr id="21" name="직사각형 20"/>
        <xdr:cNvSpPr/>
      </xdr:nvSpPr>
      <xdr:spPr>
        <a:xfrm>
          <a:off x="10182225" y="142875"/>
          <a:ext cx="3638550" cy="28575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/>
            <a:t>설계사항 보완 발생률</a:t>
          </a:r>
        </a:p>
      </xdr:txBody>
    </xdr:sp>
    <xdr:clientData/>
  </xdr:twoCellAnchor>
  <xdr:twoCellAnchor>
    <xdr:from>
      <xdr:col>4</xdr:col>
      <xdr:colOff>1685925</xdr:colOff>
      <xdr:row>3</xdr:row>
      <xdr:rowOff>142875</xdr:rowOff>
    </xdr:from>
    <xdr:to>
      <xdr:col>5</xdr:col>
      <xdr:colOff>409575</xdr:colOff>
      <xdr:row>4</xdr:row>
      <xdr:rowOff>57150</xdr:rowOff>
    </xdr:to>
    <xdr:sp macro="" textlink="$N$9">
      <xdr:nvSpPr>
        <xdr:cNvPr id="27" name="직사각형 26"/>
        <xdr:cNvSpPr/>
      </xdr:nvSpPr>
      <xdr:spPr>
        <a:xfrm>
          <a:off x="3914775" y="876300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fld id="{03B16EB6-9CD9-49ED-8772-A7EA858CCB15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 algn="l"/>
            <a:t>공작물 배치도 및 구조도 누락</a:t>
          </a:fld>
          <a:endParaRPr lang="ko-KR" altLang="en-US" sz="800">
            <a:solidFill>
              <a:srgbClr val="002060"/>
            </a:solidFill>
          </a:endParaRPr>
        </a:p>
      </xdr:txBody>
    </xdr:sp>
    <xdr:clientData/>
  </xdr:twoCellAnchor>
  <xdr:twoCellAnchor>
    <xdr:from>
      <xdr:col>4</xdr:col>
      <xdr:colOff>1676400</xdr:colOff>
      <xdr:row>4</xdr:row>
      <xdr:rowOff>171450</xdr:rowOff>
    </xdr:from>
    <xdr:to>
      <xdr:col>5</xdr:col>
      <xdr:colOff>400050</xdr:colOff>
      <xdr:row>5</xdr:row>
      <xdr:rowOff>85725</xdr:rowOff>
    </xdr:to>
    <xdr:sp macro="" textlink="$N$10">
      <xdr:nvSpPr>
        <xdr:cNvPr id="28" name="직사각형 27"/>
        <xdr:cNvSpPr/>
      </xdr:nvSpPr>
      <xdr:spPr>
        <a:xfrm>
          <a:off x="3905250" y="1209675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l"/>
          <a:fld id="{6CF68151-FE3D-492B-89E6-0E9877011E4C}" type="TxLink">
            <a:rPr lang="ko-KR" altLang="en-US" sz="800" b="0" i="0" u="none" strike="noStrike">
              <a:solidFill>
                <a:srgbClr val="002060"/>
              </a:solidFill>
              <a:latin typeface="맑은 고딕"/>
              <a:ea typeface="맑은 고딕"/>
              <a:cs typeface="+mn-cs"/>
            </a:rPr>
            <a:pPr marL="0" indent="0" algn="l"/>
            <a:t>구조확인서 및 구조계산서 누락</a:t>
          </a:fld>
          <a:endParaRPr lang="ko-KR" altLang="en-US" sz="80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1676400</xdr:colOff>
      <xdr:row>5</xdr:row>
      <xdr:rowOff>228600</xdr:rowOff>
    </xdr:from>
    <xdr:to>
      <xdr:col>5</xdr:col>
      <xdr:colOff>400050</xdr:colOff>
      <xdr:row>6</xdr:row>
      <xdr:rowOff>142875</xdr:rowOff>
    </xdr:to>
    <xdr:sp macro="" textlink="$N$11">
      <xdr:nvSpPr>
        <xdr:cNvPr id="29" name="직사각형 28"/>
        <xdr:cNvSpPr/>
      </xdr:nvSpPr>
      <xdr:spPr>
        <a:xfrm>
          <a:off x="3905250" y="1571625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l"/>
          <a:fld id="{EC6BED8F-CC42-473B-A2E1-D752C78B82E9}" type="TxLink">
            <a:rPr lang="ko-KR" altLang="en-US" sz="800" b="0" i="0" u="none" strike="noStrike">
              <a:solidFill>
                <a:srgbClr val="002060"/>
              </a:solidFill>
              <a:latin typeface="맑은 고딕"/>
              <a:ea typeface="맑은 고딕"/>
              <a:cs typeface="+mn-cs"/>
            </a:rPr>
            <a:pPr marL="0" indent="0" algn="l"/>
            <a:t>소방관진입창 도서 누락</a:t>
          </a:fld>
          <a:endParaRPr lang="ko-KR" altLang="en-US" sz="80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1733550</xdr:colOff>
      <xdr:row>3</xdr:row>
      <xdr:rowOff>142875</xdr:rowOff>
    </xdr:from>
    <xdr:to>
      <xdr:col>9</xdr:col>
      <xdr:colOff>19050</xdr:colOff>
      <xdr:row>4</xdr:row>
      <xdr:rowOff>57150</xdr:rowOff>
    </xdr:to>
    <xdr:sp macro="" textlink="$O$9">
      <xdr:nvSpPr>
        <xdr:cNvPr id="30" name="직사각형 29"/>
        <xdr:cNvSpPr/>
      </xdr:nvSpPr>
      <xdr:spPr>
        <a:xfrm>
          <a:off x="7991475" y="876300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fld id="{16999EBF-407E-44F8-B890-A54B89ADAEC1}" type="TxLink">
            <a:rPr lang="ko-KR" altLang="en-US" sz="800" b="0" i="0" u="none" strike="noStrike">
              <a:solidFill>
                <a:srgbClr val="002060"/>
              </a:solidFill>
              <a:latin typeface="맑은 고딕"/>
              <a:ea typeface="맑은 고딕"/>
            </a:rPr>
            <a:pPr algn="l"/>
            <a:t>구조안전확인서 연면적, 높이, 지역계수 등 오류</a:t>
          </a:fld>
          <a:endParaRPr lang="ko-KR" altLang="en-US" sz="800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1724025</xdr:colOff>
      <xdr:row>4</xdr:row>
      <xdr:rowOff>171450</xdr:rowOff>
    </xdr:from>
    <xdr:to>
      <xdr:col>9</xdr:col>
      <xdr:colOff>9525</xdr:colOff>
      <xdr:row>5</xdr:row>
      <xdr:rowOff>85725</xdr:rowOff>
    </xdr:to>
    <xdr:sp macro="" textlink="$O$10">
      <xdr:nvSpPr>
        <xdr:cNvPr id="31" name="직사각형 30"/>
        <xdr:cNvSpPr/>
      </xdr:nvSpPr>
      <xdr:spPr>
        <a:xfrm>
          <a:off x="7981950" y="1209675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l"/>
          <a:fld id="{A1B5640B-B7D6-4318-9F45-1BB52D367776}" type="TxLink">
            <a:rPr lang="ko-KR" altLang="en-US" sz="800" b="0" i="0" u="none" strike="noStrike">
              <a:solidFill>
                <a:srgbClr val="002060"/>
              </a:solidFill>
              <a:latin typeface="맑은 고딕"/>
              <a:ea typeface="맑은 고딕"/>
              <a:cs typeface="+mn-cs"/>
            </a:rPr>
            <a:pPr marL="0" indent="0" algn="l"/>
            <a:t>신청서 오류</a:t>
          </a:fld>
          <a:endParaRPr lang="ko-KR" altLang="en-US" sz="80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1724025</xdr:colOff>
      <xdr:row>5</xdr:row>
      <xdr:rowOff>228600</xdr:rowOff>
    </xdr:from>
    <xdr:to>
      <xdr:col>9</xdr:col>
      <xdr:colOff>9525</xdr:colOff>
      <xdr:row>6</xdr:row>
      <xdr:rowOff>142875</xdr:rowOff>
    </xdr:to>
    <xdr:sp macro="" textlink="$O$11">
      <xdr:nvSpPr>
        <xdr:cNvPr id="32" name="직사각형 31"/>
        <xdr:cNvSpPr/>
      </xdr:nvSpPr>
      <xdr:spPr>
        <a:xfrm>
          <a:off x="7981950" y="1571625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l"/>
          <a:fld id="{F1D8117D-E0F5-486B-915E-48F90693E744}" type="TxLink">
            <a:rPr lang="ko-KR" altLang="en-US" sz="800" b="0" i="0" u="none" strike="noStrike">
              <a:solidFill>
                <a:srgbClr val="002060"/>
              </a:solidFill>
              <a:latin typeface="맑은 고딕"/>
              <a:ea typeface="맑은 고딕"/>
              <a:cs typeface="+mn-cs"/>
            </a:rPr>
            <a:pPr marL="0" indent="0" algn="l"/>
            <a:t>외벽마감재료 불연재료 미표기</a:t>
          </a:fld>
          <a:endParaRPr lang="ko-KR" altLang="en-US" sz="80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1676400</xdr:colOff>
      <xdr:row>3</xdr:row>
      <xdr:rowOff>142875</xdr:rowOff>
    </xdr:from>
    <xdr:to>
      <xdr:col>11</xdr:col>
      <xdr:colOff>400050</xdr:colOff>
      <xdr:row>4</xdr:row>
      <xdr:rowOff>57150</xdr:rowOff>
    </xdr:to>
    <xdr:sp macro="" textlink="$Q$9">
      <xdr:nvSpPr>
        <xdr:cNvPr id="33" name="직사각형 32"/>
        <xdr:cNvSpPr/>
      </xdr:nvSpPr>
      <xdr:spPr>
        <a:xfrm>
          <a:off x="11896725" y="876300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fld id="{CD55E31D-9CFF-42AF-8886-B8F52A15042C}" type="TxLink">
            <a:rPr lang="ko-KR" altLang="en-US" sz="800" b="0" i="0" u="none" strike="noStrike">
              <a:solidFill>
                <a:srgbClr val="002060"/>
              </a:solidFill>
              <a:latin typeface="맑은 고딕"/>
              <a:ea typeface="맑은 고딕"/>
            </a:rPr>
            <a:pPr algn="l"/>
            <a:t>면적산출 오류</a:t>
          </a:fld>
          <a:endParaRPr lang="ko-KR" altLang="en-US" sz="800">
            <a:solidFill>
              <a:srgbClr val="002060"/>
            </a:solidFill>
          </a:endParaRPr>
        </a:p>
      </xdr:txBody>
    </xdr:sp>
    <xdr:clientData/>
  </xdr:twoCellAnchor>
  <xdr:twoCellAnchor>
    <xdr:from>
      <xdr:col>10</xdr:col>
      <xdr:colOff>1666875</xdr:colOff>
      <xdr:row>4</xdr:row>
      <xdr:rowOff>171450</xdr:rowOff>
    </xdr:from>
    <xdr:to>
      <xdr:col>11</xdr:col>
      <xdr:colOff>390525</xdr:colOff>
      <xdr:row>5</xdr:row>
      <xdr:rowOff>85725</xdr:rowOff>
    </xdr:to>
    <xdr:sp macro="" textlink="$Q$10">
      <xdr:nvSpPr>
        <xdr:cNvPr id="34" name="직사각형 33"/>
        <xdr:cNvSpPr/>
      </xdr:nvSpPr>
      <xdr:spPr>
        <a:xfrm>
          <a:off x="11887200" y="1209675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l"/>
          <a:fld id="{F44EFE1B-47FB-4A23-9FFF-074D17F6674A}" type="TxLink">
            <a:rPr lang="ko-KR" altLang="en-US" sz="800" b="0" i="0" u="none" strike="noStrike">
              <a:solidFill>
                <a:srgbClr val="002060"/>
              </a:solidFill>
              <a:latin typeface="맑은 고딕"/>
              <a:ea typeface="맑은 고딕"/>
              <a:cs typeface="+mn-cs"/>
            </a:rPr>
            <a:pPr marL="0" indent="0" algn="l"/>
            <a:t>단열재 설계 오류</a:t>
          </a:fld>
          <a:endParaRPr lang="ko-KR" altLang="en-US" sz="80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1666875</xdr:colOff>
      <xdr:row>5</xdr:row>
      <xdr:rowOff>228600</xdr:rowOff>
    </xdr:from>
    <xdr:to>
      <xdr:col>11</xdr:col>
      <xdr:colOff>390525</xdr:colOff>
      <xdr:row>6</xdr:row>
      <xdr:rowOff>142875</xdr:rowOff>
    </xdr:to>
    <xdr:sp macro="" textlink="$Q$11">
      <xdr:nvSpPr>
        <xdr:cNvPr id="35" name="직사각형 34"/>
        <xdr:cNvSpPr/>
      </xdr:nvSpPr>
      <xdr:spPr>
        <a:xfrm>
          <a:off x="11887200" y="1571625"/>
          <a:ext cx="1819275" cy="219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l"/>
          <a:fld id="{0D613077-E84F-42BD-9DA7-8F4786B595A5}" type="TxLink">
            <a:rPr lang="ko-KR" altLang="en-US" sz="800" b="0" i="0" u="none" strike="noStrike">
              <a:solidFill>
                <a:srgbClr val="002060"/>
              </a:solidFill>
              <a:latin typeface="맑은 고딕"/>
              <a:ea typeface="맑은 고딕"/>
              <a:cs typeface="+mn-cs"/>
            </a:rPr>
            <a:pPr marL="0" indent="0" algn="l"/>
            <a:t>구조안전확인서 kbc2016 사용 위반</a:t>
          </a:fld>
          <a:endParaRPr lang="ko-KR" altLang="en-US" sz="80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1428750</xdr:colOff>
      <xdr:row>3</xdr:row>
      <xdr:rowOff>142875</xdr:rowOff>
    </xdr:from>
    <xdr:to>
      <xdr:col>4</xdr:col>
      <xdr:colOff>1619251</xdr:colOff>
      <xdr:row>4</xdr:row>
      <xdr:rowOff>76200</xdr:rowOff>
    </xdr:to>
    <xdr:sp macro="" textlink="">
      <xdr:nvSpPr>
        <xdr:cNvPr id="36" name="직사각형 35"/>
        <xdr:cNvSpPr/>
      </xdr:nvSpPr>
      <xdr:spPr>
        <a:xfrm>
          <a:off x="3657600" y="876300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 b="1" i="0" u="none" strike="noStrike">
              <a:solidFill>
                <a:schemeClr val="bg1"/>
              </a:solidFill>
              <a:latin typeface="맑은 고딕"/>
              <a:ea typeface="맑은 고딕"/>
            </a:rPr>
            <a:t>1</a:t>
          </a:r>
          <a:endParaRPr lang="ko-KR" altLang="en-US" sz="1100" b="1" i="0" u="none" strike="noStrike">
            <a:solidFill>
              <a:schemeClr val="bg1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4</xdr:col>
      <xdr:colOff>1428750</xdr:colOff>
      <xdr:row>4</xdr:row>
      <xdr:rowOff>171450</xdr:rowOff>
    </xdr:from>
    <xdr:to>
      <xdr:col>4</xdr:col>
      <xdr:colOff>1619251</xdr:colOff>
      <xdr:row>5</xdr:row>
      <xdr:rowOff>104775</xdr:rowOff>
    </xdr:to>
    <xdr:sp macro="" textlink="">
      <xdr:nvSpPr>
        <xdr:cNvPr id="37" name="직사각형 36"/>
        <xdr:cNvSpPr/>
      </xdr:nvSpPr>
      <xdr:spPr>
        <a:xfrm>
          <a:off x="3657600" y="1209675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altLang="ko-KR" sz="8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rPr>
            <a:t>2</a:t>
          </a:r>
          <a:endParaRPr lang="ko-KR" altLang="en-US" sz="800" b="1" i="0" u="none" strike="noStrike">
            <a:solidFill>
              <a:schemeClr val="bg1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4</xdr:col>
      <xdr:colOff>1428750</xdr:colOff>
      <xdr:row>5</xdr:row>
      <xdr:rowOff>228600</xdr:rowOff>
    </xdr:from>
    <xdr:to>
      <xdr:col>4</xdr:col>
      <xdr:colOff>1619251</xdr:colOff>
      <xdr:row>6</xdr:row>
      <xdr:rowOff>161925</xdr:rowOff>
    </xdr:to>
    <xdr:sp macro="" textlink="">
      <xdr:nvSpPr>
        <xdr:cNvPr id="38" name="직사각형 37"/>
        <xdr:cNvSpPr/>
      </xdr:nvSpPr>
      <xdr:spPr>
        <a:xfrm>
          <a:off x="3657600" y="1571625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altLang="ko-KR" sz="8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rPr>
            <a:t>3</a:t>
          </a:r>
          <a:endParaRPr lang="ko-KR" altLang="en-US" sz="800" b="1" i="0" u="none" strike="noStrike">
            <a:solidFill>
              <a:schemeClr val="bg1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7</xdr:col>
      <xdr:colOff>1504950</xdr:colOff>
      <xdr:row>3</xdr:row>
      <xdr:rowOff>142875</xdr:rowOff>
    </xdr:from>
    <xdr:to>
      <xdr:col>7</xdr:col>
      <xdr:colOff>1695451</xdr:colOff>
      <xdr:row>4</xdr:row>
      <xdr:rowOff>76200</xdr:rowOff>
    </xdr:to>
    <xdr:sp macro="" textlink="">
      <xdr:nvSpPr>
        <xdr:cNvPr id="39" name="직사각형 38"/>
        <xdr:cNvSpPr/>
      </xdr:nvSpPr>
      <xdr:spPr>
        <a:xfrm>
          <a:off x="7762875" y="876300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 b="1" i="0" u="none" strike="noStrike">
              <a:solidFill>
                <a:schemeClr val="bg1"/>
              </a:solidFill>
              <a:latin typeface="맑은 고딕"/>
              <a:ea typeface="맑은 고딕"/>
            </a:rPr>
            <a:t>1</a:t>
          </a:r>
          <a:endParaRPr lang="ko-KR" altLang="en-US" sz="1100" b="1" i="0" u="none" strike="noStrike">
            <a:solidFill>
              <a:schemeClr val="bg1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7</xdr:col>
      <xdr:colOff>1504950</xdr:colOff>
      <xdr:row>4</xdr:row>
      <xdr:rowOff>171450</xdr:rowOff>
    </xdr:from>
    <xdr:to>
      <xdr:col>7</xdr:col>
      <xdr:colOff>1695451</xdr:colOff>
      <xdr:row>5</xdr:row>
      <xdr:rowOff>104775</xdr:rowOff>
    </xdr:to>
    <xdr:sp macro="" textlink="">
      <xdr:nvSpPr>
        <xdr:cNvPr id="40" name="직사각형 39"/>
        <xdr:cNvSpPr/>
      </xdr:nvSpPr>
      <xdr:spPr>
        <a:xfrm>
          <a:off x="7762875" y="1209675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altLang="ko-KR" sz="8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rPr>
            <a:t>2</a:t>
          </a:r>
          <a:endParaRPr lang="ko-KR" altLang="en-US" sz="800" b="1" i="0" u="none" strike="noStrike">
            <a:solidFill>
              <a:schemeClr val="bg1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7</xdr:col>
      <xdr:colOff>1504950</xdr:colOff>
      <xdr:row>5</xdr:row>
      <xdr:rowOff>228600</xdr:rowOff>
    </xdr:from>
    <xdr:to>
      <xdr:col>7</xdr:col>
      <xdr:colOff>1695451</xdr:colOff>
      <xdr:row>6</xdr:row>
      <xdr:rowOff>161925</xdr:rowOff>
    </xdr:to>
    <xdr:sp macro="" textlink="">
      <xdr:nvSpPr>
        <xdr:cNvPr id="41" name="직사각형 40"/>
        <xdr:cNvSpPr/>
      </xdr:nvSpPr>
      <xdr:spPr>
        <a:xfrm>
          <a:off x="7762875" y="1571625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altLang="ko-KR" sz="8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rPr>
            <a:t>3</a:t>
          </a:r>
          <a:endParaRPr lang="ko-KR" altLang="en-US" sz="800" b="1" i="0" u="none" strike="noStrike">
            <a:solidFill>
              <a:schemeClr val="bg1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10</xdr:col>
      <xdr:colOff>1438275</xdr:colOff>
      <xdr:row>3</xdr:row>
      <xdr:rowOff>142875</xdr:rowOff>
    </xdr:from>
    <xdr:to>
      <xdr:col>10</xdr:col>
      <xdr:colOff>1628776</xdr:colOff>
      <xdr:row>4</xdr:row>
      <xdr:rowOff>76200</xdr:rowOff>
    </xdr:to>
    <xdr:sp macro="" textlink="">
      <xdr:nvSpPr>
        <xdr:cNvPr id="42" name="직사각형 41"/>
        <xdr:cNvSpPr/>
      </xdr:nvSpPr>
      <xdr:spPr>
        <a:xfrm>
          <a:off x="11658600" y="876300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 b="1" i="0" u="none" strike="noStrike">
              <a:solidFill>
                <a:schemeClr val="bg1"/>
              </a:solidFill>
              <a:latin typeface="맑은 고딕"/>
              <a:ea typeface="맑은 고딕"/>
            </a:rPr>
            <a:t>1</a:t>
          </a:r>
          <a:endParaRPr lang="ko-KR" altLang="en-US" sz="1100" b="1" i="0" u="none" strike="noStrike">
            <a:solidFill>
              <a:schemeClr val="bg1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10</xdr:col>
      <xdr:colOff>1438275</xdr:colOff>
      <xdr:row>4</xdr:row>
      <xdr:rowOff>171450</xdr:rowOff>
    </xdr:from>
    <xdr:to>
      <xdr:col>10</xdr:col>
      <xdr:colOff>1628776</xdr:colOff>
      <xdr:row>5</xdr:row>
      <xdr:rowOff>104775</xdr:rowOff>
    </xdr:to>
    <xdr:sp macro="" textlink="">
      <xdr:nvSpPr>
        <xdr:cNvPr id="43" name="직사각형 42"/>
        <xdr:cNvSpPr/>
      </xdr:nvSpPr>
      <xdr:spPr>
        <a:xfrm>
          <a:off x="11658600" y="1209675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altLang="ko-KR" sz="8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rPr>
            <a:t>2</a:t>
          </a:r>
          <a:endParaRPr lang="ko-KR" altLang="en-US" sz="800" b="1" i="0" u="none" strike="noStrike">
            <a:solidFill>
              <a:schemeClr val="bg1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10</xdr:col>
      <xdr:colOff>1438275</xdr:colOff>
      <xdr:row>5</xdr:row>
      <xdr:rowOff>228600</xdr:rowOff>
    </xdr:from>
    <xdr:to>
      <xdr:col>10</xdr:col>
      <xdr:colOff>1628776</xdr:colOff>
      <xdr:row>6</xdr:row>
      <xdr:rowOff>161925</xdr:rowOff>
    </xdr:to>
    <xdr:sp macro="" textlink="">
      <xdr:nvSpPr>
        <xdr:cNvPr id="44" name="직사각형 43"/>
        <xdr:cNvSpPr/>
      </xdr:nvSpPr>
      <xdr:spPr>
        <a:xfrm>
          <a:off x="11658600" y="1571625"/>
          <a:ext cx="190501" cy="238125"/>
        </a:xfrm>
        <a:prstGeom prst="rect">
          <a:avLst/>
        </a:prstGeom>
        <a:solidFill>
          <a:srgbClr val="0070C0"/>
        </a:solidFill>
        <a:ln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altLang="ko-KR" sz="8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rPr>
            <a:t>3</a:t>
          </a:r>
          <a:endParaRPr lang="ko-KR" altLang="en-US" sz="800" b="1" i="0" u="none" strike="noStrike">
            <a:solidFill>
              <a:schemeClr val="bg1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or" refreshedDate="44262.53786423611" createdVersion="6" refreshedVersion="6" minRefreshableVersion="3" recordCount="163">
  <cacheSource type="worksheet">
    <worksheetSource ref="B1:CL164" sheet="Sheet1"/>
  </cacheSource>
  <cacheFields count="89">
    <cacheField name="건축구분" numFmtId="0">
      <sharedItems/>
    </cacheField>
    <cacheField name="허가번호" numFmtId="0">
      <sharedItems/>
    </cacheField>
    <cacheField name="건축주명" numFmtId="0">
      <sharedItems/>
    </cacheField>
    <cacheField name="대지위치" numFmtId="0">
      <sharedItems/>
    </cacheField>
    <cacheField name="전체" numFmtId="0">
      <sharedItems count="1">
        <s v="전체"/>
      </sharedItems>
    </cacheField>
    <cacheField name="범위" numFmtId="0">
      <sharedItems count="10">
        <s v="100㎡이상~200㎡미만"/>
        <s v="200㎡이상~300㎡미만"/>
        <s v="300㎡이상~400㎡미만"/>
        <s v="400㎡이상~500㎡미만"/>
        <s v="500㎡이상~600㎡미만"/>
        <s v="600㎡이상~700㎡미만"/>
        <s v="700㎡이상~800㎡미만"/>
        <s v="800㎡이상~900㎡미만"/>
        <s v="900㎡이상~1000㎡미만"/>
        <s v="1000㎡이상~"/>
      </sharedItems>
    </cacheField>
    <cacheField name="연면적(㎡)" numFmtId="0">
      <sharedItems containsSemiMixedTypes="0" containsString="0" containsNumber="1" minValue="101.64" maxValue="3719.96" count="147">
        <n v="101.64"/>
        <n v="101.76"/>
        <n v="115.14"/>
        <n v="115.83"/>
        <n v="118.94"/>
        <n v="119.37"/>
        <n v="122.04"/>
        <n v="129.6"/>
        <n v="129.77000000000001"/>
        <n v="130.24"/>
        <n v="132"/>
        <n v="133.47"/>
        <n v="136.77000000000001"/>
        <n v="137.82"/>
        <n v="142.27000000000001"/>
        <n v="144.69999999999999"/>
        <n v="146.1"/>
        <n v="147.41999999999999"/>
        <n v="148.80000000000001"/>
        <n v="148.85"/>
        <n v="149.5"/>
        <n v="149.63999999999999"/>
        <n v="155.88"/>
        <n v="156.87"/>
        <n v="157.32"/>
        <n v="158.5925"/>
        <n v="159.66"/>
        <n v="160.26"/>
        <n v="160.61000000000001"/>
        <n v="160.83000000000001"/>
        <n v="167.76"/>
        <n v="169.06"/>
        <n v="171"/>
        <n v="171.68"/>
        <n v="173.72200000000001"/>
        <n v="174.39"/>
        <n v="174.87"/>
        <n v="176.05"/>
        <n v="176.86"/>
        <n v="176.87"/>
        <n v="177.57"/>
        <n v="179.23"/>
        <n v="181.38"/>
        <n v="181.81"/>
        <n v="183.27"/>
        <n v="184.19"/>
        <n v="184.92"/>
        <n v="189.53"/>
        <n v="191.86"/>
        <n v="192.46"/>
        <n v="192.48"/>
        <n v="193.01"/>
        <n v="193.8"/>
        <n v="194.79"/>
        <n v="195.54"/>
        <n v="195.85"/>
        <n v="196"/>
        <n v="196.88"/>
        <n v="196.89"/>
        <n v="197.16"/>
        <n v="197.64"/>
        <n v="198.27"/>
        <n v="198.76"/>
        <n v="199.13"/>
        <n v="199.2"/>
        <n v="199.25"/>
        <n v="199.53"/>
        <n v="199.62"/>
        <n v="199.73"/>
        <n v="199.78"/>
        <n v="199.92"/>
        <n v="199.95"/>
        <n v="199.97"/>
        <n v="201.06"/>
        <n v="203.76"/>
        <n v="203.94"/>
        <n v="209.16"/>
        <n v="213.34"/>
        <n v="215.85"/>
        <n v="219.04"/>
        <n v="220.46"/>
        <n v="234.78"/>
        <n v="241.62"/>
        <n v="242.66"/>
        <n v="248.68"/>
        <n v="248.84"/>
        <n v="250.55"/>
        <n v="251.29"/>
        <n v="259.95999999999998"/>
        <n v="273.2"/>
        <n v="280.39"/>
        <n v="285.86"/>
        <n v="296.05"/>
        <n v="300.64"/>
        <n v="302.39999999999998"/>
        <n v="302.5"/>
        <n v="304.75"/>
        <n v="306.75"/>
        <n v="309.16000000000003"/>
        <n v="310.05"/>
        <n v="315.87"/>
        <n v="317.76"/>
        <n v="320.25"/>
        <n v="330"/>
        <n v="330.51"/>
        <n v="335.63600000000002"/>
        <n v="343.36"/>
        <n v="353.57"/>
        <n v="372.03"/>
        <n v="373.1"/>
        <n v="394.25"/>
        <n v="396.7"/>
        <n v="426.02"/>
        <n v="431.25"/>
        <n v="454.72"/>
        <n v="475.05"/>
        <n v="478.4"/>
        <n v="488.79"/>
        <n v="488.81"/>
        <n v="498.6"/>
        <n v="509.57"/>
        <n v="518.01"/>
        <n v="549.62"/>
        <n v="559.44000000000005"/>
        <n v="602.70000000000005"/>
        <n v="656.54"/>
        <n v="683.82"/>
        <n v="717.8"/>
        <n v="730.97"/>
        <n v="738.11"/>
        <n v="748.26"/>
        <n v="760.66"/>
        <n v="780.46190000000001"/>
        <n v="802.08"/>
        <n v="802.2"/>
        <n v="885.24"/>
        <n v="980.4"/>
        <n v="1074.8"/>
        <n v="1106"/>
        <n v="1322.31"/>
        <n v="1373.58"/>
        <n v="1407.77"/>
        <n v="1435.2"/>
        <n v="1500"/>
        <n v="1832.2"/>
        <n v="2509.69"/>
        <n v="3719.96"/>
      </sharedItems>
    </cacheField>
    <cacheField name="최대지상층수" numFmtId="0">
      <sharedItems containsSemiMixedTypes="0" containsString="0" containsNumber="1" containsInteger="1" minValue="1" maxValue="6" count="6">
        <n v="2"/>
        <n v="1"/>
        <n v="3"/>
        <n v="4"/>
        <n v="5"/>
        <n v="6"/>
      </sharedItems>
    </cacheField>
    <cacheField name="최대지하층수" numFmtId="0">
      <sharedItems/>
    </cacheField>
    <cacheField name="주용도" numFmtId="0">
      <sharedItems containsBlank="1" count="10">
        <s v="제1종근린생활시설"/>
        <s v="단독주택"/>
        <s v="제2종근린생활시설"/>
        <s v="자동차관련시설"/>
        <m/>
        <s v="교육연구시설"/>
        <s v="업무시설"/>
        <s v="운동시설"/>
        <s v="종교시설"/>
        <s v="공동주택"/>
      </sharedItems>
    </cacheField>
    <cacheField name="보완사항" numFmtId="0">
      <sharedItems longText="1"/>
    </cacheField>
    <cacheField name="구조확인서 및 구조계산서 누락" numFmtId="0">
      <sharedItems containsBlank="1"/>
    </cacheField>
    <cacheField name="공작물 배치도 및 구조도 누락" numFmtId="0">
      <sharedItems containsBlank="1"/>
    </cacheField>
    <cacheField name="실내재료마감표 누락" numFmtId="0">
      <sharedItems containsBlank="1"/>
    </cacheField>
    <cacheField name="실외재료마감표 누락" numFmtId="0">
      <sharedItems containsBlank="1"/>
    </cacheField>
    <cacheField name="소방관진입창 도서 누락" numFmtId="0">
      <sharedItems containsBlank="1"/>
    </cacheField>
    <cacheField name="의제 협의 체크 누락" numFmtId="0">
      <sharedItems containsBlank="1"/>
    </cacheField>
    <cacheField name="도로대장 누락" numFmtId="0">
      <sharedItems containsBlank="1"/>
    </cacheField>
    <cacheField name="대지안전 확인서 누락" numFmtId="0">
      <sharedItems containsBlank="1"/>
    </cacheField>
    <cacheField name="입면도 누락" numFmtId="0">
      <sharedItems containsBlank="1"/>
    </cacheField>
    <cacheField name="종중규약 누락" numFmtId="0">
      <sharedItems containsBlank="1"/>
    </cacheField>
    <cacheField name="조경계획도 누락" numFmtId="0">
      <sharedItems containsBlank="1"/>
    </cacheField>
    <cacheField name="옹벽 토목구조기술자 검토서 누락" numFmtId="0">
      <sharedItems containsBlank="1"/>
    </cacheField>
    <cacheField name="토지사용승낙서 누락" numFmtId="0">
      <sharedItems containsBlank="1"/>
    </cacheField>
    <cacheField name="성장관리구역에 따른 개요의 인센티브내역 표기 누락" numFmtId="0">
      <sharedItems containsBlank="1"/>
    </cacheField>
    <cacheField name="농지보전부담금 납부 영수증 누락" numFmtId="0">
      <sharedItems containsBlank="1"/>
    </cacheField>
    <cacheField name="토목도면 일체 누락" numFmtId="0">
      <sharedItems containsBlank="1"/>
    </cacheField>
    <cacheField name="배수설비 신고서 누락" numFmtId="0">
      <sharedItems containsBlank="1"/>
    </cacheField>
    <cacheField name="지하층 가중지표면 산정 근거표 누락" numFmtId="0">
      <sharedItems containsBlank="1"/>
    </cacheField>
    <cacheField name="다락산정 근거표 누락" numFmtId="0">
      <sharedItems containsBlank="1"/>
    </cacheField>
    <cacheField name="전기, 위생, 기계 설비도면 일체 누락" numFmtId="0">
      <sharedItems containsBlank="1"/>
    </cacheField>
    <cacheField name="건축사자격증 누락" numFmtId="0">
      <sharedItems containsBlank="1"/>
    </cacheField>
    <cacheField name="창호도 누락" numFmtId="0">
      <sharedItems containsBlank="1"/>
    </cacheField>
    <cacheField name="도로폐지 신청서 누락" numFmtId="0">
      <sharedItems containsBlank="1"/>
    </cacheField>
    <cacheField name="대리인위임장 누락" numFmtId="0">
      <sharedItems containsBlank="1"/>
    </cacheField>
    <cacheField name="지상권자 사용 동의서 누락" numFmtId="0">
      <sharedItems containsBlank="1"/>
    </cacheField>
    <cacheField name="대지종횡단면도 누락" numFmtId="0">
      <sharedItems containsBlank="1"/>
    </cacheField>
    <cacheField name="허가조서 누락" numFmtId="0">
      <sharedItems containsBlank="1"/>
    </cacheField>
    <cacheField name="건축주 신상정보 누락" numFmtId="0">
      <sharedItems containsBlank="1"/>
    </cacheField>
    <cacheField name="성장관리방안 체크리스트 누락" numFmtId="0">
      <sharedItems containsBlank="1"/>
    </cacheField>
    <cacheField name="세움터 설계도서 인증 누락" numFmtId="0">
      <sharedItems containsBlank="1"/>
    </cacheField>
    <cacheField name="오우수처리계획도면 누락" numFmtId="0">
      <sharedItems containsBlank="1"/>
    </cacheField>
    <cacheField name="정북방향 일조권 검토 내역서 누락" numFmtId="0">
      <sharedItems containsBlank="1"/>
    </cacheField>
    <cacheField name="용도지역/지구 입력누락" numFmtId="0">
      <sharedItems containsBlank="1"/>
    </cacheField>
    <cacheField name="진출입계획, 주차계획도면 누락" numFmtId="0">
      <sharedItems containsBlank="1"/>
    </cacheField>
    <cacheField name="공작물축조신고서 구간별로 신청 누락" numFmtId="0">
      <sharedItems containsBlank="1"/>
    </cacheField>
    <cacheField name="에너지절약계획서 미인증" numFmtId="0">
      <sharedItems containsBlank="1"/>
    </cacheField>
    <cacheField name="주택건설사업계획승인 허가취소된 증빙서류 누락" numFmtId="0">
      <sharedItems containsBlank="1"/>
    </cacheField>
    <cacheField name="구조계산서와 구조도면 상이" numFmtId="0">
      <sharedItems containsBlank="1"/>
    </cacheField>
    <cacheField name="건폐율/용적률 3째자리에서 반올림" numFmtId="0">
      <sharedItems containsBlank="1"/>
    </cacheField>
    <cacheField name="신청서 오류" numFmtId="0">
      <sharedItems containsBlank="1"/>
    </cacheField>
    <cacheField name="구조안전확인서 연면적, 높이, 지역계수 등 오류" numFmtId="0">
      <sharedItems containsBlank="1"/>
    </cacheField>
    <cacheField name="구조안전확인서 작성자 오류" numFmtId="0">
      <sharedItems containsBlank="1"/>
    </cacheField>
    <cacheField name="대지안의 공지 기준 위반" numFmtId="0">
      <sharedItems containsBlank="1"/>
    </cacheField>
    <cacheField name="건축과 토목도면 주차구획 상이" numFmtId="0">
      <sharedItems containsBlank="1"/>
    </cacheField>
    <cacheField name="대지종횡단면도 경사도 표기" numFmtId="0">
      <sharedItems containsBlank="1"/>
    </cacheField>
    <cacheField name="반자높이 표기 누락" numFmtId="0">
      <sharedItems containsBlank="1"/>
    </cacheField>
    <cacheField name="복합자재확인서 열관류율 누락" numFmtId="0">
      <sharedItems containsBlank="1"/>
    </cacheField>
    <cacheField name="대지종단면도상 기존옹벽 표기 누락" numFmtId="0">
      <sharedItems containsBlank="1"/>
    </cacheField>
    <cacheField name="외벽마감재료 불연재료 미표기" numFmtId="0">
      <sharedItems containsBlank="1"/>
    </cacheField>
    <cacheField name="공작물 축조신고 미작성" numFmtId="0">
      <sharedItems containsBlank="1"/>
    </cacheField>
    <cacheField name="입면과 배치도상 공작물 불일치" numFmtId="0">
      <sharedItems containsBlank="1"/>
    </cacheField>
    <cacheField name="층간바닥설계 오류" numFmtId="0">
      <sharedItems containsBlank="1"/>
    </cacheField>
    <cacheField name="배치도에 인접대지경계선 치수 표기" numFmtId="0">
      <sharedItems containsBlank="1"/>
    </cacheField>
    <cacheField name="토목도면과 오우수계획도면 불일치" numFmtId="0">
      <sharedItems containsBlank="1"/>
    </cacheField>
    <cacheField name="마감재료표 단면도에 표기 누락" numFmtId="0">
      <sharedItems containsBlank="1"/>
    </cacheField>
    <cacheField name="단열재 등급 누락" numFmtId="0">
      <sharedItems containsBlank="1"/>
    </cacheField>
    <cacheField name="오우수관로 최종방류구 미표기" numFmtId="0">
      <sharedItems containsBlank="1"/>
    </cacheField>
    <cacheField name="도로지정탭 미입력" numFmtId="0">
      <sharedItems containsBlank="1"/>
    </cacheField>
    <cacheField name="3미터마다 가중지표선 표기누락" numFmtId="0">
      <sharedItems containsBlank="1"/>
    </cacheField>
    <cacheField name="석축경사도 표기 누락" numFmtId="0">
      <sharedItems containsBlank="1"/>
    </cacheField>
    <cacheField name="배치도 대지종횡단면도 레벨 불일치" numFmtId="0">
      <sharedItems containsBlank="1"/>
    </cacheField>
    <cacheField name="배치도에 도시계획도로 표기 누락" numFmtId="0">
      <sharedItems containsBlank="1"/>
    </cacheField>
    <cacheField name="차로진입구간 경사도 미표기" numFmtId="0">
      <sharedItems containsBlank="1"/>
    </cacheField>
    <cacheField name="접지면적 솔리드 해치 표기 누락" numFmtId="0">
      <sharedItems containsBlank="1"/>
    </cacheField>
    <cacheField name="배치도상 도로점용구간 표기 누락" numFmtId="0">
      <sharedItems containsBlank="1"/>
    </cacheField>
    <cacheField name="단열재 설계 오류" numFmtId="0">
      <sharedItems containsBlank="1"/>
    </cacheField>
    <cacheField name="주차구획 면적 오류" numFmtId="0">
      <sharedItems containsBlank="1"/>
    </cacheField>
    <cacheField name="면적산출 오류" numFmtId="0">
      <sharedItems containsBlank="1"/>
    </cacheField>
    <cacheField name="차면시설 설계누락" numFmtId="0">
      <sharedItems containsBlank="1"/>
    </cacheField>
    <cacheField name="가스저장설비이격기준" numFmtId="0">
      <sharedItems containsBlank="1"/>
    </cacheField>
    <cacheField name="개요와 신청서의 건축물 높이 불일치" numFmtId="0">
      <sharedItems containsBlank="1"/>
    </cacheField>
    <cacheField name="조경면적 최소길이 1미터 위반" numFmtId="0">
      <sharedItems containsBlank="1"/>
    </cacheField>
    <cacheField name="범죄예방설계가이드라인에 따른 설계적용 누락" numFmtId="0">
      <sharedItems containsBlank="1"/>
    </cacheField>
    <cacheField name="지구단위계획 지침상 지하층 설치 불가" numFmtId="0">
      <sharedItems containsBlank="1"/>
    </cacheField>
    <cacheField name="구조안전확인서 kbc2016 사용 위반" numFmtId="0">
      <sharedItems containsBlank="1"/>
    </cacheField>
    <cacheField name="발코니확장 전 거실 2.1미터 확보 위반" numFmtId="0">
      <sharedItems containsBlank="1"/>
    </cacheField>
    <cacheField name="지표면가중평균선에서 높이 산정" numFmtId="0">
      <sharedItems containsBlank="1"/>
    </cacheField>
    <cacheField name="기타(안전)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3">
  <r>
    <s v="신축"/>
    <s v="2020-건축허가과-신축허가-149"/>
    <s v="황춘비"/>
    <s v="경기도 용인시 수지구 고기동 259-138"/>
    <x v="0"/>
    <x v="0"/>
    <x v="0"/>
    <x v="0"/>
    <s v="0"/>
    <x v="0"/>
    <s v="가. 구조확인서 및 계산서 첨부_x000a_나. 창호도면 상에 소방관진입창 명기할 것_x000a_다. 실내마감표 첨부_x000a_라. 공작물 상세도 첨부할 것._x000a_가. 구조계산서 상의 구조 도면과 상이함."/>
    <s v="○"/>
    <s v="○"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97"/>
    <s v="최미경"/>
    <s v="경기도 용인시 수지구 고기동 655-30 외1필지"/>
    <x v="0"/>
    <x v="0"/>
    <x v="1"/>
    <x v="0"/>
    <s v="0"/>
    <x v="1"/>
    <s v="&lt;건축보완&gt;_x000a_1. 소방관진입창 재검토 : 실내 바닥면으로부터 창의 아랫부분까지의 높이 80센티미터 이내_x000a_바닥 단열재 기초끝까지 연장_x000a_-「주차장법 시행규칙」제3조에 따라 직각 주차단위구획(2.5mX5.0m)의 너비 길이를 적용하여 세움터 배치도에 반영하시기 바람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</r>
  <r>
    <s v="신축"/>
    <s v="2020-건축허가과-신축허가-122"/>
    <s v="전성결"/>
    <s v="경기도 용인시 수지구 고기동 698-8"/>
    <x v="0"/>
    <x v="0"/>
    <x v="2"/>
    <x v="1"/>
    <s v="1"/>
    <x v="1"/>
    <s v="가. 산지전용허가 의제 확인 및 산지전용허가 신청서 첨부_x000a_나. 단독주택에 대하여 구조계산 및 구조확인, 도면 첨부할 것._x000a_다. 진입도로에 대하여 도로대장 첨부할 것._x000a_라. 건폐율 및 용적률 소숫점 셋째자리에서 반올림할 것._x000a_가. 건축물 구조확인서 상의 연면적 재확인_x000a_나. 대지의 안전확인서 첨부_x000a_다. 지하주차장에 대하여 건축면적 재확인_x000a_라. 주차장 입면도 첨부할 것."/>
    <s v="○"/>
    <m/>
    <m/>
    <m/>
    <m/>
    <m/>
    <s v="○"/>
    <s v="○"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23"/>
    <s v="전성결"/>
    <s v="경기도 용인시 수지구 고기동 698-7"/>
    <x v="0"/>
    <x v="0"/>
    <x v="2"/>
    <x v="1"/>
    <s v="1"/>
    <x v="1"/>
    <s v="가. 산지전용허가 의제 확인 및 산지전용허가 신청서 첨부_x000a_나. 단독주택에 대하여 구조계산 및 구조확인, 도면 첨부할 것._x000a_다. 진입도로에 대하여 도로대장 첨부할 것._x000a_라. 건폐율 및 용적률 소숫점 셋째자리에서 반올림할 것._x000a_가. 건축물 구조확인서 상의 연면적 재확인_x000a_나. 대지의 안전확인서 첨부_x000a_다. 지하주차장에 대하여 건축면적 재확인_x000a_라. 주차장 입면도 첨부할 것."/>
    <s v="○"/>
    <m/>
    <m/>
    <m/>
    <m/>
    <m/>
    <s v="○"/>
    <s v="○"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63"/>
    <s v="하헌범"/>
    <s v="경기도 용인시 수지구 고기동 377-4 외2필지"/>
    <x v="0"/>
    <x v="0"/>
    <x v="3"/>
    <x v="1"/>
    <s v="0"/>
    <x v="0"/>
    <s v="1. 신청서, 개요 지번 정정 : 477-2 -&gt; 377-2_x000a_2. 종중 규약_x000a_1. 종중 규약_x000a_2. 면적산출 재검토 : 진료실와 보일러실 사이 벽과 지붕으로 둘러쌓인 부분 면적 산입 검토_x000a_3.기초와 벽체사이 열교현상 발생하지않도록 단열 보완_x000a_1. 기초와 벽체사이 열교현상 발생하지않도록 단열 보완_x000a_2. 종중 규약에서 정한 재산 처분등에 관한 규정에 따른 증빙서류"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</r>
  <r>
    <s v="신축"/>
    <s v="2020-건축허가과-신축허가-150"/>
    <s v="김진헌"/>
    <s v="경기도 용인시 수지구 고기동 259-138"/>
    <x v="0"/>
    <x v="0"/>
    <x v="4"/>
    <x v="0"/>
    <s v="0"/>
    <x v="0"/>
    <s v="가. 구조확인서 및 계산서 첨부_x000a_나. 창호도면 상에 소방관진입창 명기할 것_x000a_다. 실내마감표 첨부_x000a_라. 공작물 상세도 첨부할 것."/>
    <s v="○"/>
    <s v="○"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51"/>
    <s v="김정순"/>
    <s v="경기도 용인시 수지구 고기동 259-138"/>
    <x v="0"/>
    <x v="0"/>
    <x v="4"/>
    <x v="0"/>
    <s v="0"/>
    <x v="0"/>
    <s v="가. 구조확인서 및 계산서 첨부_x000a_나. 창호도면 상에 소방관진입창 명기할 것_x000a_다. 실내마감표 첨부_x000a_라. 공작물 상세도 첨부할 것."/>
    <s v="○"/>
    <s v="○"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53"/>
    <s v="이향숙"/>
    <s v="경기도 용인시 수지구 고기동 259-137"/>
    <x v="0"/>
    <x v="0"/>
    <x v="4"/>
    <x v="0"/>
    <s v="0"/>
    <x v="0"/>
    <s v="가. 구조확인서 및 계산서 첨부_x000a_나. 창호도면 상에 소방관진입창 명기할 것_x000a_다. 실내마감표 첨부_x000a_라. 공작물 상세도 첨부할 것."/>
    <s v="○"/>
    <s v="○"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52"/>
    <s v="조금선"/>
    <s v="경기도 용인시 수지구 고기동 259-137"/>
    <x v="0"/>
    <x v="0"/>
    <x v="5"/>
    <x v="2"/>
    <s v="0"/>
    <x v="1"/>
    <s v="가. 구조확인서 및 계산서 첨부_x000a_나. 창호도면 상에 소방관진입창 명기할 것_x000a_다. 실내마감표 첨부_x000a_라. 공작물 상세도 첨부할 것."/>
    <s v="○"/>
    <s v="○"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00"/>
    <s v="용인동천3지구도시개발사업조합"/>
    <s v="경기도 용인시 수지구 동천동 883-10"/>
    <x v="0"/>
    <x v="0"/>
    <x v="6"/>
    <x v="1"/>
    <s v="0"/>
    <x v="1"/>
    <s v="1. 조경계획도_x000a_2.구조안전확인서상_x000a_ - 지역계수0.22로 수정_x000a_ -사용설계기준:건축구조기준으로 수정_x000a_  - 작성자 건축사인지 건축구조기술사인지 둘중 하나로 표기_x000a_3.구조계산서상_x000a_ -지역계수, 사용설계기준, 건물위치 구조안전확인서와 동일하게 수정_x000a_4.실내재료마감표 옆1~6동 삭제_x000a_5.단면도 상 지붕층 단열재 없음_x000a_6.대지안의 공지 표시(주차계획 대지안의 공지 피하여 계획)"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s v="○"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s v="○"/>
    <m/>
    <m/>
    <m/>
  </r>
  <r>
    <s v="신축"/>
    <s v="2020-건축허가과-신축허가-106"/>
    <s v="루트주택-3"/>
    <s v="경기도 용인시 수지구 고기동 30-82 외1필지"/>
    <x v="0"/>
    <x v="0"/>
    <x v="7"/>
    <x v="2"/>
    <s v="0"/>
    <x v="1"/>
    <s v="1. 건축도면과 토목도면의 주차 상이_x000a_2. 건축법 시행령 제91조의3(관계전문기술자와의 협력)에 따라 옹벽에 대한 관계기술자의 검토서"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83"/>
    <s v="김재농"/>
    <s v="경기도 용인시 수지구 고기동 514-29 외1필지"/>
    <x v="0"/>
    <x v="0"/>
    <x v="8"/>
    <x v="0"/>
    <s v="0"/>
    <x v="1"/>
    <s v="구조안전확인서_x000a_1. 토지사용승낙서_x000a_2. 건축법 제49조에 따른 소방관진입창 설치_x000a_3. 건축개요에 건폐율 인센티브 내용 기재_x000a_4. 대지종횡단면도 : 사면 표기"/>
    <s v="○"/>
    <m/>
    <m/>
    <m/>
    <s v="○"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30"/>
    <s v="하정숙2"/>
    <s v="경기도 용인시 수지구 고기동 719-2"/>
    <x v="0"/>
    <x v="0"/>
    <x v="9"/>
    <x v="0"/>
    <s v="0"/>
    <x v="1"/>
    <s v="차면시설 설치 여부 확인 바람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</r>
  <r>
    <s v="신축"/>
    <s v="2020-건축허가과-신축허가-175"/>
    <s v="나성실"/>
    <s v="경기도 용인시 수지구 고기동 403 외1필지"/>
    <x v="0"/>
    <x v="0"/>
    <x v="10"/>
    <x v="1"/>
    <s v="0"/>
    <x v="0"/>
    <s v="배치도 및 관계도서 상 도로사항 재표기 할 것._x000a__x000a_*관련법 협의에 따라 추가보완이 발생할 수 있음_x000a_가. 공작물상세도 첨부_x000a_나. 농지전용부담금납부영수증"/>
    <m/>
    <s v="○"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</r>
  <r>
    <s v="신축"/>
    <s v="2020-건축허가과-신축허가-176"/>
    <s v="나인애"/>
    <s v="경기도 용인시 수지구 고기동 403"/>
    <x v="0"/>
    <x v="0"/>
    <x v="10"/>
    <x v="1"/>
    <s v="0"/>
    <x v="0"/>
    <s v="배치도 및 관계도서 상 도로사항 재표기 할 것._x000a__x000a_*관련법 협의에 따라 추가보완이 발생할 수 있음_x000a_가. 공작물상세도 첨부_x000a_나. 농지전용부담금납부영수증"/>
    <m/>
    <s v="○"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</r>
  <r>
    <s v="신축"/>
    <s v="2020-건축허가과-신축허가-38"/>
    <s v="김정애"/>
    <s v="경기도 용인시 수지구 신봉동 714-19"/>
    <x v="0"/>
    <x v="0"/>
    <x v="11"/>
    <x v="0"/>
    <s v="0"/>
    <x v="1"/>
    <s v="토지사용동의서_x000a_구조안전확인서 및 계산서_x000a_구조도_x000a_개발행위, 산지팀 협의 서류(토목도면)_x000a_복합자재 열관류율 기입_x000a_반자높이 기입_x000a_배수설비설치신고서_x000a_구조안전확인서 신규양식_x000a_구조도 없음_x000a_평면도 오픈되지 않은 부분 바닥면적에 산입, 건축면적 동일 검토, 벽체가 있는 구간 면적 산입 검토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120"/>
    <s v="정태용"/>
    <s v="경기도 용인시 수지구 고기동 27-6 외1필지"/>
    <x v="0"/>
    <x v="0"/>
    <x v="12"/>
    <x v="1"/>
    <s v="0"/>
    <x v="1"/>
    <s v="가. 공작물축조신고대상 확인하여 공작물 신고서, 배치도 및 상세도 첨부_x000a_나. 대지의 안전확인서 첨부_x000a_다. 건축물의 최고높이 재확인(지표면 기준하여 작성할 것, 구조 등 관계서류 일체 포함)_x000a_라. 구조도면 첨부할 것._x000a__x000a_* 관련법 협의에 따라 추가보완이 발생할 수 있음"/>
    <s v="○"/>
    <s v="○"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147"/>
    <s v="홍성환 외 1"/>
    <s v="경기도 용인시 수지구 고기동 495-21"/>
    <x v="0"/>
    <x v="0"/>
    <x v="13"/>
    <x v="0"/>
    <s v="0"/>
    <x v="1"/>
    <s v="가. 대지종횡단면도 상 법면부분 경사도 표기할 것._x000a_나. 1층 데크 재확인 요망_x000a_다. 소방관 진입창계획에 대하여 소방관진입로 또는 소방차의 진입이 가능한 공터에 면할 것._x000a_라. 구조확인서 재확인(소규모건축물 확인), 구조계산서 및 구도도면 첨부할 것._x000a_마. 대지의 안전확인서 첨부_x000a_바. 대지 종단면도 상 기존 옹벽에 대하여 표기할 것._x000a__x000a_* 관계법령 협의에 따라 추가보완이 발생할 수 있음"/>
    <s v="○"/>
    <m/>
    <m/>
    <m/>
    <s v="○"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64"/>
    <s v="진송희"/>
    <s v="경기도 용인시 수지구 고기동 15-46"/>
    <x v="0"/>
    <x v="0"/>
    <x v="14"/>
    <x v="0"/>
    <s v="0"/>
    <x v="1"/>
    <s v="가. 옹벽상세도 첨부_x000a_나. 주차계획선 상의 옹벽 구조물 재확인할 것._x000a_다. 대지안의 공지규정 확인(배치도 재확인할 것.)_x000a_라. 9m 이상의 건축물에 대하여 건축물 외벽마감재료 불연재료 등 표기할 것._x000a_마. 가스저장설비 이격기준 확인할 것.(개구부 포함)_x000a_바. 건축물의 높이 산정 재확인할 것(설계개요 및 층별개요 작성 포함)_x000a__x000a_* 관계법령 협의에 따라 추가보완이 발생할 수 있음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s v="○"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</r>
  <r>
    <s v="신축"/>
    <s v="2020-건축허가과-신축허가-15"/>
    <s v="최신미 외 1"/>
    <s v="경기도 용인시 수지구 고기동 495-20"/>
    <x v="0"/>
    <x v="0"/>
    <x v="15"/>
    <x v="1"/>
    <s v="1"/>
    <x v="1"/>
    <s v="&lt;건축 보완사항&gt;_x000a_- 구조안전확인서 : 규모확인, 비구조요소 기재바람_x000a_- 대지횡단면도와 토목도면의 건축옹벽 상이_x000a_- 지붕 단열재 재검토_x000a_- 면적산출표_x000a_- 지하층 및 가중지표면 산출도면_x000a_- 구조안전확인서 : 규모확인, 비구조요소 기재바람"/>
    <s v="○"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s v="○"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08"/>
    <s v="윤재민 외 1"/>
    <s v="경기도 용인시 수지구 죽전동 1267-33"/>
    <x v="0"/>
    <x v="0"/>
    <x v="16"/>
    <x v="0"/>
    <s v="1"/>
    <x v="1"/>
    <s v="*보완 완료를 누르지 마세요_x000a_1. 건축주 인적사항 본인꺼 정확히 기재_x000a_2. 설비도면_x000a_3. 오우수계획도의 관로연결 표현_x000a_4. 지상1층(2층 발코니부분) 부분 바닥면적에 포함하여야 함_x000a_5. 면적산출표에 지상2층부분 잘못 산정되어 있음 확인 후 재산정_x000a_6. 주단면도와 다락의 높이가 상이함 확인 후 재 산정_x000a_7. 구조계산서의 자하1층 도면이 구조도면과 다름 확인후 재첨부_x000a_8. 정북방향 일조산정관련 인접대지 지표면 평균값으로 일조산정"/>
    <m/>
    <m/>
    <m/>
    <m/>
    <m/>
    <m/>
    <m/>
    <m/>
    <m/>
    <m/>
    <m/>
    <m/>
    <m/>
    <m/>
    <m/>
    <m/>
    <m/>
    <m/>
    <m/>
    <s v="○"/>
    <m/>
    <m/>
    <m/>
    <m/>
    <m/>
    <m/>
    <m/>
    <s v="○"/>
    <m/>
    <m/>
    <s v="○"/>
    <s v="○"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48"/>
    <s v="조금선"/>
    <s v="경기도 용인시 수지구 고기동 259-138"/>
    <x v="0"/>
    <x v="0"/>
    <x v="17"/>
    <x v="2"/>
    <s v="0"/>
    <x v="1"/>
    <s v="가. 구조확인서 및 계산서 첨부_x000a_나. 창호도면 상에 소방관진입창 명기할 것_x000a_다. 실내마감표 첨부_x000a_라. 공작물 상세도 첨부할 것.가. 외벽마감재료 불연재료 허가조서 재확인_x000a_나. 공작물축조신고서 작성할 것."/>
    <s v="○"/>
    <m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65"/>
    <s v="이영옥"/>
    <s v="경기도 용인시 수지구 고기동 15-46 외1필지"/>
    <x v="0"/>
    <x v="0"/>
    <x v="18"/>
    <x v="0"/>
    <s v="0"/>
    <x v="1"/>
    <s v="가. 옹벽상세도 첨부_x000a_나. 9m 이상의 건축물에 대하여 건축물 외벽마감재료 불연재료 등 표기할 것._x000a_다. 가스저장설비 이격기준 확인할 것.(개구부 포함)_x000a_라. 대지종횡단면도 상의 법면부분 경사도 표기할 것._x000a__x000a_* 관계법령 협의에 따라 추가보완이 발생할 수 있음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</r>
  <r>
    <s v="신축"/>
    <s v="2020-건축허가과-신축허가-121"/>
    <s v="전성결"/>
    <s v="경기도 용인시 수지구 고기동 698-8"/>
    <x v="0"/>
    <x v="0"/>
    <x v="19"/>
    <x v="1"/>
    <s v="1"/>
    <x v="1"/>
    <s v="가. 산지전용허가 의제 확인 및 산지전용허가 신청서 첨부_x000a_나. 단독주택에 대하여 구조계산 및 구조확인, 도면 첨부할 것._x000a_다. 진입도로에 대하여 도로대장 첨부할 것._x000a_라. 건폐율 및 용적률 소숫점 셋째자리 반올림할 것._x000a_가. 집입로에 대한 도로대장 첨부할 것_x000a_나. 구조확인서 상 연면적 재확인_x000a_다. 공작물축조신고서 관련 오기사항 확인_x000a_라. 주차장계단실에 대하여 건축면적 산정 재확인_x000a_마. 주차장 입면도 첨부할 것._x000a_바. 대지의 안전확인서"/>
    <s v="○"/>
    <m/>
    <m/>
    <m/>
    <m/>
    <m/>
    <s v="○"/>
    <s v="○"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24"/>
    <s v="전성결"/>
    <s v="경기도 용인시 수지구 고기동 698-7"/>
    <x v="0"/>
    <x v="0"/>
    <x v="19"/>
    <x v="1"/>
    <s v="1"/>
    <x v="1"/>
    <s v="가. 산지전용허가 의제 확인 및 산지전용허가 신청서 첨부_x000a_나. 단독주택에 대하여 구조계산 및 구조확인, 도면 첨부할 것._x000a_다. 진입도로에 대하여 도로대장 첨부할 것._x000a_라. 건폐율 및 용적률 소숫점 셋째자리 반올림할 것._x000a_가. 집입로에 대한 도로대장 첨부할 것_x000a_나. 구조확인서 상 연면적 재확인_x000a_다. 공작물축조신고서 관련 오기사항 확인_x000a_라. 주차장계단실에 대하여 건축면적 산정 재확인_x000a_마. 주차장 입면도 첨부할 것._x000a_바. 대지의 안전확인서"/>
    <s v="○"/>
    <m/>
    <m/>
    <m/>
    <m/>
    <m/>
    <s v="○"/>
    <s v="○"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30"/>
    <s v="이재오"/>
    <s v="경기도 용인시 수지구 고기동 15-162 외1필지"/>
    <x v="0"/>
    <x v="0"/>
    <x v="20"/>
    <x v="0"/>
    <s v="1"/>
    <x v="1"/>
    <s v="가. 소방관진입창 설치 및 표기할 것._x000a_나. 실내마감재료표 첨부할 것._x000a_다. 주차장법 협의 반영 :  세움터 배치도상 주차단위구획 너비 2.5M 반영할 것(현 2.47M)"/>
    <m/>
    <m/>
    <m/>
    <m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7"/>
    <s v="공정개발주식회사-B"/>
    <s v="경기도 용인시 수지구 동천동 15-92"/>
    <x v="0"/>
    <x v="0"/>
    <x v="21"/>
    <x v="0"/>
    <s v="1"/>
    <x v="1"/>
    <s v="구조계산서상 연면적 확인_x000a_설계계요-층별명적표 상 (201호, 301호 삭제)_x000a_공작물 축조신고 해당사항 없는지 확인후 배치도상 표기된 공작물 높이 도면상 기재할 것._x000a_주단면도상 마감/단열재/주요구조 도면상 표시 확인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s v="○"/>
    <s v="○"/>
    <m/>
    <m/>
    <m/>
    <m/>
    <s v="○"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72"/>
    <s v="씨에스오산업개발주식회사"/>
    <s v="경기도 용인시 수지구 성복동 510-46"/>
    <x v="0"/>
    <x v="0"/>
    <x v="22"/>
    <x v="0"/>
    <s v="1"/>
    <x v="1"/>
    <s v="&quot;-신청서 건축면적 수정_x000a_- 주단면도 및 대지종횡단면도에 지하1층 누락_x000a_- 외부마감재료 불연, 준불연_x000a_- 소방관 진입창 설계_x000a_- 지하층, 가중편균지표면, 다락 산정 자료_x000a_- 차면시설 계획표"/>
    <m/>
    <m/>
    <m/>
    <m/>
    <s v="○"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</r>
  <r>
    <s v="신축"/>
    <s v="2020-건축허가과-신축허가-42"/>
    <s v="주식회사이룸산업개발"/>
    <s v="경기도 용인시 수지구 신봉동 714-1 외1필지"/>
    <x v="0"/>
    <x v="0"/>
    <x v="23"/>
    <x v="2"/>
    <s v="0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48"/>
    <s v="주식회사이룸산업개발"/>
    <s v="경기도 용인시 수지구 신봉동 714-2"/>
    <x v="0"/>
    <x v="0"/>
    <x v="23"/>
    <x v="2"/>
    <s v="0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건축주명에서 숫자표기 삭제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82"/>
    <s v="김홍섭 외 1"/>
    <s v="경기도 용인시 수지구 동천동 596-23"/>
    <x v="0"/>
    <x v="0"/>
    <x v="24"/>
    <x v="0"/>
    <s v="0"/>
    <x v="1"/>
    <s v="실내재료마감표(불연/준불연 재료 사용하여야하므로 해당사항 기재)_x000a_층간 바닥구조 상세(콘크리트슬래브210이상,완충재20이상,경량기포콘크리트 40이상, 마감모르타르 40이상, 온돌층이 벽체와접하는 부위에 측면 완충재 적용)_x000a_면적산출도상 건축면적,1층바닥면적 표기_x000a_건축사자격증_x000a_창호재 평면도상 어디에 있는지 도면 없음_x000a__x000a_옥상정원 계획하는건지 옥상정원 계획한다면 관련도면 제출,관수및 배수시설 평면도상 표시_x000a_식재토심 표기 및 식재 식물종 등 표기,평면도상 옥상정원표기"/>
    <m/>
    <m/>
    <s v="○"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01"/>
    <s v="김민석"/>
    <s v="경기도 용인시 수지구 고기동 495-48"/>
    <x v="0"/>
    <x v="0"/>
    <x v="25"/>
    <x v="2"/>
    <s v="0"/>
    <x v="1"/>
    <s v="1. 신설 L형 옹벽 토목도면과 상이_x000a_2. 법면 경사도 표기_x000a_3. 공작물축조신고서, 공작물 배치도 및 구조도_x000a_1. 벽체 중심선으로 면적산정 재검토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s v="○"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46"/>
    <s v="강규용"/>
    <s v="경기도 용인시 수지구 신봉동 714-17"/>
    <x v="0"/>
    <x v="0"/>
    <x v="26"/>
    <x v="2"/>
    <s v="0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33"/>
    <s v="하정숙5"/>
    <s v="경기도 용인시 수지구 고기동 719-8 외2필지"/>
    <x v="0"/>
    <x v="0"/>
    <x v="27"/>
    <x v="0"/>
    <s v="0"/>
    <x v="1"/>
    <s v="농지보전부담금 납부 영수증"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66"/>
    <s v="김경수 외 1"/>
    <s v="경기도 용인시 수지구 동천동 15-81"/>
    <x v="0"/>
    <x v="0"/>
    <x v="28"/>
    <x v="0"/>
    <s v="1"/>
    <x v="1"/>
    <s v="오수처리관련 수정_x000a_수지구 개발행위_x000a_가. 신청지는 용인시 성장관리방안(주거형)수립지역으로, 『용인시 성장관리방안 시행지침』에 따른 계획 재검토 하실 것._x000a_나. 성장관리방안 체크리스트 제출_x000a_세움터상 공작물 축조신고 사항 입력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64"/>
    <s v="주현우 외 1"/>
    <s v="경기도 용인시 수지구 죽전동 1267-4"/>
    <x v="0"/>
    <x v="0"/>
    <x v="29"/>
    <x v="0"/>
    <s v="1"/>
    <x v="1"/>
    <s v="1.1267-3번지 대지가중평균 GH:67.38이므로  평균대지가중평균 67.98에서 높이산정요망_x000a_2. 대지종횡단면도 일조권 다시 산정_x000a_3. 종단면도 2층- 자녀방을 계단으로 변경_x000a_4. 대지횡단면도 지하 점선 삭제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34"/>
    <s v="김광휘"/>
    <s v="경기도 용인시 수지구 신봉동 714-5"/>
    <x v="0"/>
    <x v="0"/>
    <x v="30"/>
    <x v="2"/>
    <s v="0"/>
    <x v="1"/>
    <s v="토지사용동의서_x000a_구조안전확인서 및 계산서_x000a_구조도_x000a_개발행위, 산지팀 협의 서류(토목도면)_x000a_복합자재 열관류율 기입_x000a_반자높이 기입_x000a_배수설비설치신고서_x000a_횡단면도 돌출된 조적,가벽은 무엇인지 평면,입면과 상이_x000a_입면도 상 공작물 단면도 및 배치도와 맞춰주실것_x000a_2m이상의 보강토옹벽에 대한 구조확인서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45"/>
    <s v="이은희"/>
    <s v="경기도 용인시 수지구 신봉동 714-24"/>
    <x v="0"/>
    <x v="0"/>
    <x v="30"/>
    <x v="2"/>
    <s v="0"/>
    <x v="1"/>
    <s v="토지사용동의서_x000a_구조안전확인서 및 계산서_x000a_구조도_x000a_개발행위, 산지팀 협의 서류(토목도면)_x000a_복합자재 열관류율 기입_x000a_반자높이 기입_x000a_배수설비설치신고서_x000a_횡단면도 돌출된 조적,가벽은 무엇인지 평면,입면과 상이_x000a_입면도 상 공작물 단면도 및 배치도와 맞춰주실것_x000a_2m이상의 보강토옹벽에 대한 구조확인서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47"/>
    <s v="박사언 외 1"/>
    <s v="경기도 용인시 수지구 신봉동 714-16"/>
    <x v="0"/>
    <x v="0"/>
    <x v="30"/>
    <x v="2"/>
    <s v="0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배치도 단면도, 주단면도 상이함 _x000a_입면도 주차장부분 나오도록 _x000a_주차장조성 또는 부지조성에 따른 공작물 축조신고작성_x000a_배치도 상 공작물 표기 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49"/>
    <s v="최연희"/>
    <s v="경기도 용인시 수지구 신봉동 714-6"/>
    <x v="0"/>
    <x v="0"/>
    <x v="30"/>
    <x v="2"/>
    <s v="0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배치도 단면도, 주단면도 상이함 _x000a_입면도 주차장부분 나오도록 _x000a_주차장조성 또는 부지조성에 따른 공작물 축조신고작성_x000a_배치도 상 공작물 표기 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81"/>
    <s v="김봉래 외 1"/>
    <s v="경기도 용인시 수지구 죽전동 1267-5"/>
    <x v="0"/>
    <x v="0"/>
    <x v="31"/>
    <x v="0"/>
    <s v="1"/>
    <x v="1"/>
    <s v="1. 배치도: 1267-6번지 레벨입력(GH:69.54), 단면도 서쪽부분 1층데크부분 선표현_x000a_2. 지표면산정: 계단부분확인후 산정 수정_x000a_3. 대지종횡단면도: 1267-6번지 레벨 입력(GH:69.54), _x000a_4. 기계,전기도면 추가"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s v="○"/>
    <m/>
    <m/>
    <m/>
    <m/>
    <m/>
    <m/>
    <m/>
    <m/>
    <m/>
    <m/>
    <m/>
    <m/>
    <m/>
    <m/>
    <m/>
    <m/>
    <m/>
  </r>
  <r>
    <s v="신축"/>
    <s v="2020-건축허가과-신축허가-32"/>
    <s v="하정숙4"/>
    <s v="경기도 용인시 수지구 고기동 719-2 외2필지"/>
    <x v="0"/>
    <x v="0"/>
    <x v="32"/>
    <x v="0"/>
    <s v="1"/>
    <x v="1"/>
    <s v="차면시설 설치 여부 확인 바람_x000a_- 관련 부서 협의 중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</r>
  <r>
    <s v="신축"/>
    <s v="2020-건축허가과-신축허가-29"/>
    <s v="하정숙1"/>
    <s v="경기도 용인시 수지구 고기동 719-2 외1필지"/>
    <x v="0"/>
    <x v="0"/>
    <x v="33"/>
    <x v="0"/>
    <s v="1"/>
    <x v="1"/>
    <s v="차면시설 설치 여부 확인 바람_x000a_- 관련 부서 협의 중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</r>
  <r>
    <s v="신축"/>
    <s v="2020-건축허가과-신축허가-105"/>
    <s v="심상민"/>
    <s v="경기도 용인시 수지구 동천동 484-68"/>
    <x v="0"/>
    <x v="0"/>
    <x v="34"/>
    <x v="0"/>
    <s v="1"/>
    <x v="1"/>
    <s v="민원인의 요청에 의한 보완보정(성장관리방안 체크리스트 제출)_x000a_ㅡㅡㅡㅡ_x000a_1)구조안전확인서상 지역계수 0.22로 수정_x000a_건축면적 산입부분 평면도에 표시_x000a_대지종횡단면도_x000a_공작물 배치도 구조도_x000a_실내재료 불연,준불연,난연재료로 사용하여야하는 바 해당사항 실내재료 마감표에 표기_x000a_층간바닥 콘크리트슬래브 210/경량기포40완충재20/마감모르타르40으로 계획하여야하는바 해당사항 계획에 반영_x000a_벽체와 접하는 부위의 경우 측면완충재_x000a_ㅡㅡㅡ_x000a_지하층의 비상탈출구의 문의 경우 피난방향으로, 실내에서 열수있는 구조여야하는바 해당사항 평면도 및 창호도에 반영_x000a_- 기존 보완사항 제출_x000a_- 대지종횡단면도 상 옹벽 수정 바람(구두통화함)"/>
    <m/>
    <s v="○"/>
    <s v="○"/>
    <m/>
    <m/>
    <m/>
    <m/>
    <m/>
    <m/>
    <m/>
    <m/>
    <m/>
    <m/>
    <m/>
    <m/>
    <m/>
    <m/>
    <m/>
    <m/>
    <m/>
    <m/>
    <m/>
    <m/>
    <m/>
    <m/>
    <s v="○"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4"/>
    <s v="장병윤 외 1"/>
    <s v="경기도 용인시 수지구 죽전동 1267-15"/>
    <x v="0"/>
    <x v="0"/>
    <x v="35"/>
    <x v="0"/>
    <s v="0"/>
    <x v="1"/>
    <s v="1. 개발행위허가 체크_x000a_2. 조경관련 신청서 및 배치도 등 관련도면 수정_x000a_- 건축 추가 보완_x000a_1. 배치도: 인접대지경계선으로 부터 이격거리 표시_x000a_2. 공작물축조배치도 및 옹벽상세도 첨부_x000a_3. 대지종횡단면도: 일조관련 9.0M 부터 표시 후 9.0부터 사선표기로 수정_x000a_4. 면적산출표 재검토_x000a_5. 구조도면- 층별구조평면도 첨부_x000a_6. 허가조사 및 검사조서: 대지조성 및 형질변경부분 확인 요망_x000a__x000a_조경관련 신청서 및 배치도 등 관련도면 수정"/>
    <s v="○"/>
    <s v="○"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92"/>
    <s v="신화수"/>
    <s v="경기도 용인시 수지구 죽전동 1267-24"/>
    <x v="0"/>
    <x v="0"/>
    <x v="36"/>
    <x v="0"/>
    <s v="1"/>
    <x v="1"/>
    <s v="* 보완완료후 보완완료버튼 누르지 마세요_x000a_-재보완사항_x000a_1. 신청서(건축주 인적사항, 주소, 전화번호 정확히 기재)_x000a_2. 지표면 산정 계단부분 확인후 다시 산정_x000a__x000a_1. 신청서(건축주 인적사항, 주소, 전화번호 정확히 기재)_x000a_2. 오우수계획도 수정(오우수관로 범례 불일치)_x000a_3. 배치도: 인접대지 지반고 수정 76.20_x000a_4. 대지종횡단면도: 지표면 가중평균부터 높이 산정_x000a_5. 지하층 면적 산출 확인, 지상2층 확장형발코니부분의 남은실길이 2.1m미달 확인 후 재산정"/>
    <m/>
    <m/>
    <m/>
    <m/>
    <m/>
    <m/>
    <m/>
    <m/>
    <m/>
    <m/>
    <m/>
    <m/>
    <m/>
    <m/>
    <m/>
    <m/>
    <m/>
    <s v="○"/>
    <m/>
    <m/>
    <m/>
    <m/>
    <m/>
    <m/>
    <m/>
    <m/>
    <m/>
    <s v="○"/>
    <m/>
    <m/>
    <s v="○"/>
    <m/>
    <m/>
    <m/>
    <m/>
    <m/>
    <m/>
    <m/>
    <m/>
    <m/>
    <m/>
    <m/>
    <m/>
    <m/>
    <m/>
    <m/>
    <m/>
    <m/>
    <m/>
    <m/>
    <m/>
    <m/>
    <s v="○"/>
    <m/>
    <m/>
    <m/>
    <m/>
    <m/>
    <m/>
    <m/>
    <s v="○"/>
    <m/>
    <m/>
    <m/>
    <m/>
    <m/>
    <m/>
    <m/>
    <m/>
    <m/>
    <m/>
    <m/>
    <m/>
    <m/>
    <m/>
    <s v="○"/>
    <m/>
    <m/>
  </r>
  <r>
    <s v="신축"/>
    <s v="2020-건축허가과-신축허가-86"/>
    <s v="신용운"/>
    <s v="경기도 용인시 수지구 동천동 727-6"/>
    <x v="0"/>
    <x v="0"/>
    <x v="37"/>
    <x v="0"/>
    <s v="0"/>
    <x v="1"/>
    <s v="1.구조안전확인서상 지역계수 0.22로 표기, 연면적 오기 수정_x000a_2.단열재 기준 지붕의 경우 155이상,단열재 등급 표기(전체)_x000a_3.공작물축조(담장, 2.05m)에 따른 공작물축조신고 관련 서류(배치도,구조도), 세움터에 공작물축조신고 내역입력_x000a_4.조경계획상 한변의 길이가 1m이상 되어야하므로 해당사항 미충족하는 면적 제외하여 산정_x000a_소방관 진입창_x000a_배치도에도 완충공간 기재"/>
    <m/>
    <s v="○"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s v="○"/>
    <m/>
    <m/>
    <m/>
    <m/>
    <m/>
    <m/>
    <m/>
    <m/>
    <m/>
    <m/>
    <m/>
    <m/>
    <m/>
    <m/>
    <m/>
    <s v="○"/>
    <m/>
    <m/>
    <m/>
    <m/>
    <m/>
    <s v="○"/>
    <m/>
    <m/>
    <m/>
    <m/>
    <m/>
    <m/>
  </r>
  <r>
    <s v="신축"/>
    <s v="2020-건축허가과-신축허가-155"/>
    <s v="유한규 외 1"/>
    <s v="경기도 용인시 수지구 고기동 645-2"/>
    <x v="0"/>
    <x v="0"/>
    <x v="38"/>
    <x v="0"/>
    <s v="1"/>
    <x v="1"/>
    <s v="가. 소방관진입창 표기할 것_x000a_가. 토지사용승낙서 재확인_x000a_나. 건축물 최고높이 층별개요와 설계계요(구조확인서 상의 최고높이 확인포함) 상이함._x000a_다. 주차장 진입로 경사도 표기할 것."/>
    <m/>
    <m/>
    <m/>
    <m/>
    <s v="○"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s v="○"/>
    <m/>
    <m/>
    <m/>
    <m/>
    <m/>
    <m/>
    <m/>
  </r>
  <r>
    <s v="신축"/>
    <s v="2020-건축허가과-신축허가-136"/>
    <s v="이창선"/>
    <s v="경기도 용인시 수지구 죽전동 1267-1"/>
    <x v="0"/>
    <x v="0"/>
    <x v="39"/>
    <x v="0"/>
    <s v="1"/>
    <x v="1"/>
    <s v="&quot;-소방관진입창_x000a_-다락층 평면도 (다락층 산출계획)_x000a_-단열재 두께 혹은 열관류율 표기_x000a_-차면 계획&quot;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s v="○"/>
    <m/>
    <m/>
    <m/>
    <m/>
    <m/>
    <m/>
    <m/>
    <m/>
    <m/>
  </r>
  <r>
    <s v="신축"/>
    <s v="2020-건축허가과-신축허가-112"/>
    <s v="김상엽 외 1"/>
    <s v="경기도 용인시 수지구 죽전동 1267-25"/>
    <x v="0"/>
    <x v="0"/>
    <x v="40"/>
    <x v="0"/>
    <s v="1"/>
    <x v="1"/>
    <s v="*보완완료 누르지 마세요_x000a_1. 건축주 인적사항 정확히 기재_x000a_건축법시행령 제61조 (건축물의 마감재료)제2항에 의거 _x000a_높이 9미터이상인 건축물은 불연, 준불연이상의 마감재료로 외부마감을 해야하는바, _x000a_마감재료표 또는 단면도에 표시 요청."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s v="○"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56"/>
    <s v="이지훈"/>
    <s v="경기도 용인시 수지구 고기동 742-14"/>
    <x v="0"/>
    <x v="0"/>
    <x v="41"/>
    <x v="0"/>
    <s v="1"/>
    <x v="1"/>
    <s v="1. 토지사용승낙자의 인감증명서_x000a_2. 구조안전확인서와 신청서의 연면적, 높이 상이함._x000a_3. 2층 평면 침실3 앞부분 벽과 지붕으로 둘러쌓인부분 면적산입 검토_x000a_4. 지창층 면적 산출도 및 가중평균산출도_x000a_5. 기초 단열재 등급 혹은 열관류율 표기_x000a_6. 벽체와 기초사이 열교현상 발생하지않도록 단열 보강_x000a_2. 구조안전확인서의 층수 정정"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s v="○"/>
    <m/>
    <m/>
    <m/>
    <m/>
    <m/>
    <m/>
    <m/>
    <m/>
    <m/>
    <s v="○"/>
    <m/>
    <s v="○"/>
    <m/>
    <m/>
    <m/>
    <m/>
    <m/>
    <m/>
    <m/>
    <m/>
    <m/>
    <m/>
  </r>
  <r>
    <s v="신축"/>
    <s v="2020-건축허가과-신축허가-51"/>
    <s v="이종범 외 1"/>
    <s v="경기도 용인시 수지구 동천동 727-14"/>
    <x v="0"/>
    <x v="0"/>
    <x v="42"/>
    <x v="0"/>
    <s v="1"/>
    <x v="1"/>
    <s v="수지구청건축허가 : 성장관리방안체크리스트 제출_x000a_피해방지계획 재검토(기존옹벽계획재검토하시어 변경사항이 있을 경우 관련 도서 제출)_x000a__x000a_단열재 등급표시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</r>
  <r>
    <s v="신축"/>
    <s v="2020-건축허가과-신축허가-31"/>
    <s v="하정숙3"/>
    <s v="경기도 용인시 수지구 고기동 719-2 외3필지"/>
    <x v="0"/>
    <x v="0"/>
    <x v="43"/>
    <x v="0"/>
    <s v="1"/>
    <x v="1"/>
    <s v="도로폐지신청서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71"/>
    <s v="권수연"/>
    <s v="경기도 용인시 수지구 신봉동 586-5 외2필지"/>
    <x v="0"/>
    <x v="0"/>
    <x v="44"/>
    <x v="1"/>
    <s v="0"/>
    <x v="0"/>
    <s v="&lt;&lt;보완완료 누르지말아주세요! 보완 후 연락주세요&gt;&gt;_x000a_- 위임장 제출할 것_x000a_- 토지사용동의서 제출할 것_x000a_- 건축개요 상 586-15번지 토지주명 수정할 것(구명환 -&gt; 권수연)_x000a_- 지상권동의서 제출할 것(586-3, 586-5)_x000a_- 배치도 상 이격거리 표기할 것_x000a_- 시행령제63조조의2에 따라, 제1종근생소매점에 해당되는경우, 건축물의 범죄예방설계가이드라인에 따른 설계적용할 것 / 해당없을 시 감리자확인서_x000a_-------------------------------------------_x000a_- 서류 인증할 것"/>
    <m/>
    <m/>
    <m/>
    <m/>
    <m/>
    <m/>
    <m/>
    <m/>
    <m/>
    <m/>
    <m/>
    <m/>
    <s v="○"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</r>
  <r>
    <s v="신축"/>
    <s v="2020-건축허가과-신축허가-119"/>
    <s v="박승동"/>
    <s v="경기도 용인시 수지구 성복동 549-26"/>
    <x v="0"/>
    <x v="0"/>
    <x v="45"/>
    <x v="0"/>
    <s v="1"/>
    <x v="1"/>
    <s v="건축주 정보 정확히 기재._x000a_현재 기존구조물이 있는바, 추후 계획서 첨부._x000a_-소방관 진입창 계획_x000a_- 차면시설 설치계획(해당없을시 건축주 확인서)&quot;"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</r>
  <r>
    <s v="신축"/>
    <s v="2020-건축허가과-신축허가-154"/>
    <s v="이상부 외 1"/>
    <s v="경기도 용인시 수지구 상현동 1146-4"/>
    <x v="0"/>
    <x v="0"/>
    <x v="46"/>
    <x v="0"/>
    <s v="0"/>
    <x v="1"/>
    <s v="&lt;&lt;보완완료 누르지말아주세요! 보완 후 연락주세요&gt;&gt;_x000a_- 대리인 위임장 제출할 것_x000a_- 토지사용승낙서 제출할 것_x000a_- 지상권 동의서 제출할 것_x000a_- 건축개요 상 층수 표기 수정할 것(지하1층/지상2층으로 표기되어있음)_x000a_- 계단참 1.2m 폭 적용할 것_x000a_- 일조권-&gt;정북방향으로 검토할 것_x000a_- 지상2층 이상의 건축물에 대하여 소방관진입창 설계반영할 것_x000a_- 단면도 상 반자높이 표기할 것_x000a_- 종횡단면도 상 대지레벨 표기할 것_x000a_- 바닥단열 열관류율 재검토할 것(0.24이하)_x000a_- 지붕단열 열관류율 표기 or 등급 표기할 것_x000a_- 차면시설 검토 및 표기할 것_x000a_- 다락 산정(B) -&gt; 체적길이 5.2가 맞는지 검토요청 _x000a_- 1층 바닥면적 -&gt; 상부발코니(처마) 1미터 후퇴한 선 수평투영면적 산입_x000a_- 2층 바닥면적 -&gt; 발코니(노대) 1.5미터 곱한값을 뺀 면적 바닥면적에 산입_x000a_- 비행안전제3구역으로 군사기지 및 군사시설 보호법에 따른 검토필요(해발건물고,계획지반고,시설물최고높이 명시)_x000a_--------------------------------------------------------------------------------------------------------_x000a_- 제출서류 인증_x000a_- 대리인 위임장 제출할 것_x000a_- 토지사용승낙서 제출할 것_x000a_- 지상권 동의서 제출할 것"/>
    <m/>
    <m/>
    <m/>
    <m/>
    <m/>
    <m/>
    <m/>
    <m/>
    <m/>
    <m/>
    <m/>
    <m/>
    <s v="○"/>
    <m/>
    <m/>
    <m/>
    <m/>
    <m/>
    <m/>
    <m/>
    <m/>
    <m/>
    <m/>
    <s v="○"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s v="○"/>
    <m/>
    <m/>
    <s v="○"/>
    <m/>
    <m/>
    <m/>
    <m/>
    <m/>
    <m/>
    <m/>
    <m/>
    <m/>
  </r>
  <r>
    <s v="신축"/>
    <s v="2020-건축허가과-신축허가-157"/>
    <s v="유대웅 외 1"/>
    <s v="경기도 용인시 수지구 죽전동 1267-34"/>
    <x v="0"/>
    <x v="0"/>
    <x v="47"/>
    <x v="0"/>
    <s v="1"/>
    <x v="1"/>
    <s v="&quot;- 지상권 동의서(용인중앙새마을금고)_x000a_- 단열재 열관류율로 표현(혹은 두께로 기재요청)_x000a_- 건축면적 산정시 3번구역 가로면적 재확인_x000a_- 지하가중평균 산정도 재검토&quot;"/>
    <m/>
    <m/>
    <m/>
    <m/>
    <m/>
    <m/>
    <m/>
    <m/>
    <m/>
    <m/>
    <m/>
    <m/>
    <m/>
    <m/>
    <m/>
    <m/>
    <m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</r>
  <r>
    <s v="신축"/>
    <s v="2020-건축허가과-신축허가-158"/>
    <s v="김민기 외 1"/>
    <s v="경기도 용인시 수지구 죽전동 1267-35"/>
    <x v="0"/>
    <x v="0"/>
    <x v="47"/>
    <x v="0"/>
    <s v="1"/>
    <x v="1"/>
    <s v="&quot;- 지상권 동의서(용인중앙새마을금고)_x000a_- 단열재 열관류율로 표현(혹은 두께로 기재요청)_x000a_- 건축면적 산정시 3번구역 가로면적 재확인_x000a_- 지하가중평균 산정도 재검토&quot;"/>
    <m/>
    <m/>
    <m/>
    <m/>
    <m/>
    <m/>
    <m/>
    <m/>
    <m/>
    <m/>
    <m/>
    <m/>
    <m/>
    <m/>
    <m/>
    <m/>
    <m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</r>
  <r>
    <s v="신축"/>
    <s v="2020-건축허가과-신축허가-133"/>
    <s v="김석현 외 1"/>
    <s v="경기도 용인시 수지구 죽전동 1377-1"/>
    <x v="0"/>
    <x v="0"/>
    <x v="48"/>
    <x v="0"/>
    <s v="1"/>
    <x v="1"/>
    <s v="&quot;-소방관진입창_x000a_-차면 계획_x000a_-오우수계획도의 관로연결 표현&quot;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</r>
  <r>
    <s v="신축"/>
    <s v="2020-건축허가과-신축허가-95"/>
    <s v="김해숙 외 1"/>
    <s v="경기도 용인시 수지구 동천동 15-83"/>
    <x v="0"/>
    <x v="0"/>
    <x v="49"/>
    <x v="2"/>
    <s v="1"/>
    <x v="1"/>
    <s v="가중지표면 3m마다 산정_x000a_구조안전확인서 및 구조계산서_x000a_전기기계등등 기타도면 첨부_x000a_협의요청_x000a_ㅡㅡㅡ_x000a_1)구조안전확인서 상 대지위치 정확히 기재_x000a_2)지표면 산출근거(3m마다 산정), 지하층 산출근거 따로 제출&gt;평면도상 구역 나누어 평면도 포함하여 상세 제출 현재 어디부분이 어디인지 알수가 없음_x000a_4)외부마감재 및 내부 마감재료 불연,준불연/불연,준불연,난연 재료로 사용하여야 하는바 _x000a_입면도 상 외부마감재에 전체 불연,준불연 사항 표기/실내재료 마감표상 불연,준불연,난연 재료 사용 기재_x000a_5)기존 건축물 도면 제출,착공전 기존건축물 철거 확인서 제출"/>
    <s v="○"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</r>
  <r>
    <s v="신축"/>
    <s v="2020-건축허가과-신축허가-24"/>
    <s v="이미진"/>
    <s v="경기도 용인시 수지구 죽전동 1267-2"/>
    <x v="0"/>
    <x v="0"/>
    <x v="50"/>
    <x v="0"/>
    <s v="1"/>
    <x v="1"/>
    <s v="1. 설계개요-층수-지하1층 기입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66"/>
    <s v="원정연"/>
    <s v="경기도 용인시 수지구 신봉동 706-10"/>
    <x v="0"/>
    <x v="0"/>
    <x v="51"/>
    <x v="2"/>
    <s v="0"/>
    <x v="1"/>
    <s v="&lt;&lt;보완완료 누르지말아주세요! 보완 후 연락주세요&gt;&gt;_x000a_- 대지종횡단면도 제출할 것_x000a_- 공작물축조신고 신청서,배치도,구조도 제출할 것_x000a_- 건축법시행령45조에 맞는 계단 설계할 것_x000a_- 구조안전확인서/구조계산서 제출할 것_x000a_- 건축법52조2항에따라, 3층이상의 건축물인경우 외부마감은 불연/준불연재료 이상으로 설계할 것.(입면도or단면도에 표기할 것)_x000a_- 건축법51조에 따라, 2층이상 건축물인경우 소방관진입창 설계할 것.(피난방화규칙18조의2기준에 맞게 설계할 것)_x000a_- 3층 서재앞 발코니 바닥면적 산입할 것_x000a_-------------------------------------------_x000a_- 공작물축조신고 신청서 수정할 것(2m이상이 신고대상)_x000a_- 구조안전확인서 (변경 연면적) 수정할 것"/>
    <s v="○"/>
    <s v="○"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70"/>
    <s v="신정호"/>
    <s v="경기도 용인시 수지구 동천동 714-40 외2필지"/>
    <x v="0"/>
    <x v="0"/>
    <x v="52"/>
    <x v="1"/>
    <s v="0"/>
    <x v="1"/>
    <s v="세움터 상 건물명칭 수정(공동주택으로 되어 있음)_x000a_- 구조계산서 금번 신청건이랑 상이함._x000a_---------------------------_x000a_12/3_x000a_- 오우수계획도 변경됨에 따라 토목 및 관련 협의도서 수정 제출 바람(개발행위 등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29"/>
    <s v="홍영득 외 1"/>
    <s v="경기도 용인시 수지구 죽전동 1377-15"/>
    <x v="0"/>
    <x v="0"/>
    <x v="53"/>
    <x v="0"/>
    <s v="1"/>
    <x v="1"/>
    <s v="*보완완료 누르지마세요_x000a__x000a_-개발행위 협의중_x000a_-건축개요랑 신청서 상이(용적율산정용 연면적 및 높이)_x000a_-소방관진입창 설계_x000a_-차면 계획서_x000a_-다락층 산정 근거"/>
    <m/>
    <m/>
    <m/>
    <m/>
    <s v="○"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</r>
  <r>
    <s v="신축"/>
    <s v="2020-건축허가과-신축허가-167"/>
    <s v="박애린"/>
    <s v="경기도 용인시 수지구 신봉동 706-10"/>
    <x v="0"/>
    <x v="0"/>
    <x v="54"/>
    <x v="2"/>
    <s v="1"/>
    <x v="1"/>
    <s v="&lt;&lt;보완완료 누르지말아주세요! 보완 후 연락주세요&gt;&gt;_x000a_- 대지종횡단면도 제출할 것_x000a_(공작물축조신고 대상시 관련서류 제출할것)_x000a_- 건축법시행령45조에 맞는 계단 설계할 것_x000a_- 구조안전확인서/구조계산서 제출할 것_x000a_- 건축법52조2항에따라, 3층이상의 건축물인경우 외부마감은 불연/준불연재료 이상으로 설계할 것.(입면도or단면도에 표기할 것)_x000a_- 건축법51조에 따라, 2층이상 건축물인경우 소방관진입창 설계할 것.(피난방화규칙18조의2기준에 맞게 설계할 것)_x000a_- 지하층산정도/지표면산정도 제출할 것_x000a_------------------------------------------------------------------_x000a_- 옹벽높이 2m이하이므로,공작물축조신고 신청서 삭제할 것_x000a_- 구조안전확인서 (변경 연면적) 수정할 것_x000a_- 구조계산서에 지하1층~지상3층까지로 계산서 제출할 것_x000a_or 구조적으로 분리에 해당될 경우, 지하주차장은 부속동으로 분리할 것(신청서, 건축개요 등 일괄 수정할 것)_x000a_- 건축법52조2항에따라, 3층이상의 건축물인경우 외부마감은 불연/준불연재료 이상으로 설계할 것.(입면도or단면도에 표기할 것)_x000a_- 면적산출도 상 건축면적 산출식 작성할 것"/>
    <s v="○"/>
    <s v="○"/>
    <m/>
    <m/>
    <s v="○"/>
    <m/>
    <m/>
    <m/>
    <m/>
    <m/>
    <m/>
    <m/>
    <m/>
    <m/>
    <m/>
    <m/>
    <m/>
    <s v="○"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6"/>
    <s v="지호준 외 1"/>
    <s v="경기도 용인시 수지구 동천동 15-17"/>
    <x v="0"/>
    <x v="0"/>
    <x v="55"/>
    <x v="2"/>
    <s v="1"/>
    <x v="1"/>
    <s v="구조계산서상 연면적 확인_x000a_설계계요-층별명적표 상 (201호, 301호 삭제)_x000a_공작물 축조신고 해당사항 없는지 확인후 배치도상 표기된 공작물 높이 도면상 기재할 것._x000a_주단면도상 마감/단열재/주요구조 도면상 표시 확인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73"/>
    <s v="주식회사이피티"/>
    <s v="경기도 용인시 수지구 고기동 27-1"/>
    <x v="0"/>
    <x v="0"/>
    <x v="56"/>
    <x v="0"/>
    <s v="0"/>
    <x v="2"/>
    <s v="1. 지붕 단열 재검토_x000a_2. 벽과 기초사이 열교현상 발생하지않도록 단열 보완_x000a_3. 구조안전확인서 : 비구조요소란 기재_x000a_4. 대지종횡단면선 표기_x000a_차면시설 설치 검토_x000a_「주차장법 시행규칙」제3조에 따라 직각 주차단위구획(2.5mX5.0m)의 너비 길이를 적용하여 반영"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</r>
  <r>
    <s v="신축"/>
    <s v="2020-건축허가과-신축허가-17"/>
    <s v="진선미(3)"/>
    <s v="경기도 용인시 수지구 고기동 610-21"/>
    <x v="0"/>
    <x v="0"/>
    <x v="57"/>
    <x v="2"/>
    <s v="1"/>
    <x v="1"/>
    <s v="1. 건축물 높이 재검토._x000a_2. 구조안전확인서 연면적, 높이가 개요와 상이함._x000a_3. 지하층산출 및 가중평균산출근거도에서 도면의 레벨 확인 바람._x000a_4. 배치도의 '1층데크 및 지하층 지붕끝선'이 지하층 및 1층 평면도와 상이함._x000a_- 지하층산출 및 가중평균산출근거도에서 도면의 레벨 확인 바람.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2"/>
    <s v="최준식 외 1"/>
    <s v="경기도 용인시 수지구 죽전동 1267-26"/>
    <x v="0"/>
    <x v="0"/>
    <x v="58"/>
    <x v="0"/>
    <s v="1"/>
    <x v="1"/>
    <s v="1. 신청서 비행안전제3구역체크_x000a_2. 차면시설 검토_x000a_3. 면적산출표-지하층 면적산정확인_x000a_4. 지표면산정도 평면에 A~D 표현, A부분 6300+ &amp; 확인요망 , 3M 마다 지표면 산정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</r>
  <r>
    <s v="신축"/>
    <s v="2020-건축허가과-신축허가-18"/>
    <s v="진선미(2)"/>
    <s v="경기도 용인시 수지구 고기동 610-20"/>
    <x v="0"/>
    <x v="0"/>
    <x v="59"/>
    <x v="2"/>
    <s v="1"/>
    <x v="1"/>
    <s v="1. 건축물 높이 재검토._x000a_2. 구조안전확인서 연면적, 높이가 개요와 상이함._x000a_3. 지하층산출 및 가중평균산출근거도에서 도면의 레벨 확인 바람._x000a_4. 배치도의 '1층데크 및 지하층 지붕끝선'이 지하층 및 1층 평면도와 상이함._x000a_- 지하층산출 및 가중평균산출근거도에서 도면의 레벨 확인 바람.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19"/>
    <s v="진선미(1)"/>
    <s v="경기도 용인시 수지구 고기동 610-16"/>
    <x v="0"/>
    <x v="0"/>
    <x v="60"/>
    <x v="2"/>
    <s v="1"/>
    <x v="1"/>
    <s v="1. 건축물 높이 재검토._x000a_2. 구조안전확인서 연면적, 높이가 개요와 상이함._x000a_3. 지하층산출 및 가중평균산출근거도에서 도면의 레벨 확인 바람._x000a_4. 배치도의 '1층데크 및 지하층 지붕끝선'이 지하층 및 1층 평면도와 상이함._x000a_- 지하층산출 및 가중평균산출근거도에서 도면의 레벨 확인 바람.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20"/>
    <s v="오은희(4)"/>
    <s v="경기도 용인시 수지구 고기동 610-19"/>
    <x v="0"/>
    <x v="0"/>
    <x v="60"/>
    <x v="2"/>
    <s v="1"/>
    <x v="1"/>
    <s v="1. 건축물 높이 재검토._x000a_2. 구조안전확인서 연면적, 높이가 개요와 상이함._x000a_3. 지하층산출 및 가중평균산출근거도에서 도면의 레벨 확인 바람._x000a_4. 배치도의 '1층데크 및 지하층 지붕끝선'이 지하층 및 1층 평면도와 상이함._x000a_- 지하층산출 및 가중평균산출근거도에서 도면의 레벨 확인 바람.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21"/>
    <s v="오은희(3)"/>
    <s v="경기도 용인시 수지구 고기동 610-18"/>
    <x v="0"/>
    <x v="0"/>
    <x v="60"/>
    <x v="2"/>
    <s v="1"/>
    <x v="1"/>
    <s v="1. 건축물 높이 재검토._x000a_2. 구조안전확인서 연면적, 높이가 개요와 상이함._x000a_3. 지하층산출 및 가중평균산출근거도에서 도면의 레벨 확인 바람._x000a_4. 배치도의 '1층데크 및 지하층 지붕끝선'이 지하층 및 1층 평면도와 상이함._x000a_- 지하층산출 및 가중평균산출근거도에서 도면의 레벨 확인 바람.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22"/>
    <s v="오은희(2)"/>
    <s v="경기도 용인시 수지구 고기동 610-17"/>
    <x v="0"/>
    <x v="0"/>
    <x v="60"/>
    <x v="2"/>
    <s v="1"/>
    <x v="1"/>
    <s v="1. 건축물 높이 재검토._x000a_2. 구조안전확인서 연면적, 높이가 개요와 상이함._x000a_3. 지하층산출 및 가중평균산출근거도에서 도면의 레벨 확인 바람._x000a_4. 배치도의 '1층데크 및 지하층 지붕끝선'이 지하층 및 1층 평면도와 상이함._x000a_- 지하층산출 및 가중평균산출근거도에서 도면의 레벨 확인 바람.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43"/>
    <s v="주식회사이룸산업개발"/>
    <s v="경기도 용인시 수지구 신봉동 714-1 외1필지"/>
    <x v="0"/>
    <x v="0"/>
    <x v="61"/>
    <x v="2"/>
    <s v="1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건축주명 숫자 표기 삭제_x000a_지하주차장 단면도-지하층3m이상으로 지하층 산정 외 가중평균지표산정내역 추가_x000a_입면도(정면도) 주차장부분 나오도록 _x000a_주차장조성 또는 부지조성에 따른 공작물 축조신고작성_x000a_배치도 상 공작물 표기 _x000a_2m이상의 보강토옹벽에 대한 구조확인서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159"/>
    <s v="권봉상"/>
    <s v="경기도 용인시 수지구 고기동 478-4 외2필지"/>
    <x v="0"/>
    <x v="0"/>
    <x v="62"/>
    <x v="0"/>
    <s v="1"/>
    <x v="1"/>
    <s v="가. 도로지정공고할 것.(도로대장 첨부 및 도로지정탭 작성 포함)_x000a_나. 배치도 재확인(건축한계선 상에 주차장 옹벽 확인)_x000a_다. 확장형발코니 설비 삭제(구조변경 관련 원상복구 시 생활이 가능하도록 설계할 것)_x000a_라. 진출입로 국유재산사용수익허가 검토_x000a_마. 공작물축조대상 확인_x000a__x000a_* 관계법령 협의에 따라 추가보완이 발생할 수 있음"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91"/>
    <s v="신진웅"/>
    <s v="경기도 용인시 수지구 고기동 201"/>
    <x v="0"/>
    <x v="0"/>
    <x v="63"/>
    <x v="2"/>
    <s v="1"/>
    <x v="1"/>
    <s v="1. 계단 면적 산입 여부 검토_x000a_2. 개요 층수 정정 및 가구수 기재_x000a_3. 건축면적 재검토_x000a_4. 지하1층 사용계획_x000a_&lt;건축보완&gt;_x000a_1. 의제사항 체크_x000a_2. 소방관진입창 설치계획 반영_x000a_3. 건축법 제52조에 따른 내,외부 마감자재 확인 및 도면에 표기_x000a_4. 다용도실 하부 단열재 누락_x000a_5. 소음방지를 위한 바닥기준 반영_x000a_구조안전확인서 :  면적이 신청서와 상이, 설계자 날인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s v="○"/>
    <m/>
    <m/>
    <m/>
    <m/>
    <m/>
    <m/>
    <m/>
    <m/>
    <m/>
    <m/>
    <m/>
    <m/>
    <m/>
    <s v="○"/>
    <m/>
    <s v="○"/>
    <m/>
    <m/>
    <m/>
    <m/>
    <m/>
    <m/>
    <m/>
    <m/>
    <m/>
    <m/>
  </r>
  <r>
    <s v="신축"/>
    <s v="2020-건축허가과-신축허가-115"/>
    <s v="삼성커피뮤직주식회사"/>
    <s v="경기도 용인시 수지구 고기동 561-1 외3필지"/>
    <x v="0"/>
    <x v="0"/>
    <x v="64"/>
    <x v="1"/>
    <s v="0"/>
    <x v="0"/>
    <s v="가. 도로지정 탭 작성(도로지정 현황도 첨부)_x000a_나. 대지안전에 대한 확인서첨부_x000a_다. 농지전용부담금 납부영수증_x000a__x000a_(관련법 협의 중임에 따라 추가보완이 발생할 수 있음)"/>
    <m/>
    <m/>
    <m/>
    <m/>
    <m/>
    <m/>
    <m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</r>
  <r>
    <s v="신축"/>
    <s v="2020-건축허가과-신축허가-5"/>
    <s v="류중요"/>
    <s v="경기도 용인시 수지구 고기동 394-18 외2필지"/>
    <x v="0"/>
    <x v="0"/>
    <x v="65"/>
    <x v="2"/>
    <s v="1"/>
    <x v="1"/>
    <s v="1. 지상권 동의서 (최근 3개월 이내 발행 인감증명서 포함)_x000a_2. 구조안전확인서 상 연면적 확인바람._x000a_3. 지상2층 침실 재검토 (발코니 확장전 2100 이상으로 재검토)"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</r>
  <r>
    <s v="신축"/>
    <s v="2020-건축허가과-신축허가-79"/>
    <s v="엄세용"/>
    <s v="경기도 용인시 수지구 신봉동 706-9"/>
    <x v="0"/>
    <x v="0"/>
    <x v="66"/>
    <x v="0"/>
    <s v="1"/>
    <x v="1"/>
    <s v="관련부서 협의중 _x000a_- 공작물축조신고대상 검토(대상시 신청서 접수, 구조도, 배치도)_x000a_- 배치도 상 대지경계선과 건축물 이격거리 표기_x000a_- 평면도 상 중심선 기준점 표기_x000a_- 공작물축조신고대상 검토(대상시 신청서접수, 구조도,배치도)_x000a_- 소방관진입창(피난방화구조규칙제18조의2) 적용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s v="○"/>
    <m/>
  </r>
  <r>
    <s v="신축"/>
    <s v="2020-건축허가과-신축허가-75"/>
    <s v="주식회사라이노화학"/>
    <s v="경기도 용인시 수지구 고기동 345-6"/>
    <x v="0"/>
    <x v="0"/>
    <x v="67"/>
    <x v="0"/>
    <s v="0"/>
    <x v="2"/>
    <s v="1. 신청서와 개요의 건축개요 상이_x000a_2. 건축법 제49조에 따른 소방관진입창 _x000a_3. 벽체 단열재 재검토_x000a_4. 벽, 기초사이 열교현상 발생하지않도록 단열 보완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</r>
  <r>
    <s v="신축"/>
    <s v="2020-건축허가과-신축허가-16"/>
    <s v="진선미(4)"/>
    <s v="경기도 용인시 수지구 고기동 610-22 외1필지"/>
    <x v="0"/>
    <x v="0"/>
    <x v="68"/>
    <x v="2"/>
    <s v="1"/>
    <x v="1"/>
    <s v="1. 건축물 높이 재검토._x000a_2. 구조안전확인서 연면적, 높이가 개요와 상이함._x000a_3. 지하층산출 및 가중평균산출근거도에서 도면의 레벨 확인 바람._x000a_- 지하층산출 및 가중평균산출근거도에서 도면의 레벨 확인 바람._x000a_토목도면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</r>
  <r>
    <s v="신축"/>
    <s v="2020-건축허가과-신축허가-96"/>
    <s v="봉정환"/>
    <s v="경기도 용인시 수지구 죽전동 1377-14"/>
    <x v="0"/>
    <x v="0"/>
    <x v="69"/>
    <x v="0"/>
    <s v="1"/>
    <x v="1"/>
    <s v="*보완완료를 누르지 마세요_x000a_1. 신청서: 대지신청주소 오류, 건축주 인적사항 확인(주소 및 핸드폰번호 정확히 입력), 대지지역지구 정확히 기재_x000a_2. 지하층: 지구단위계획지침에 따라 지하층 주거용용도로 사용금지_x000a_3. 배치도: 오우수계획도 관련 계획 삭제, 대지안의 공지규정에 따라 건축물 끝선부터 인접까지 거리 기재, 대지지표레벨 토목도면에 맞게 기재, 배치도 선 정리 _x000a_4. 지표면산정: 지하층을 구하는 것이 아니라 실제 지표가 건축물에 접하는 면에 대하여 산정하는 것임(재산정), 3m 초과하면 3m 마다 산정_x000a_5. 일조관련: 1377-13번지 지표면 산정레베루이 el 99.104임 , 지표면 재산정 후 1377-13번지와의 평균레벨산정하여 일조권에 표기, 일조관련 배치도에 제대로 표현, 대지종횡에도 재산정해 정확히 표현_x000a_6. 면적산정과 관련하여 1층 포치부분 바닥면적에 포함하여 연면적 재산정_x000a_7. 차면시설 보완_x000a_8. 구조안전확인서 - 파일기초란 입력_x000a_9. 구조게산서에 지하수위없는데 확인서에는 지하수위 기재되어 있음 확인후 정확히 기재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s v="○"/>
    <s v="○"/>
    <m/>
    <m/>
    <m/>
    <m/>
    <m/>
    <m/>
    <m/>
    <m/>
    <m/>
    <m/>
    <m/>
    <m/>
    <m/>
    <m/>
    <m/>
    <m/>
    <m/>
    <s v="○"/>
    <m/>
    <m/>
  </r>
  <r>
    <s v="신축"/>
    <s v="2020-건축허가과-신축허가-114"/>
    <s v="박정진-3"/>
    <s v="경기도 용인시 수지구 고기동 30-156"/>
    <x v="0"/>
    <x v="0"/>
    <x v="70"/>
    <x v="2"/>
    <s v="1"/>
    <x v="1"/>
    <s v="가. 확장형발코니(1층, 3층)에서 별도의 실로 통과 하지 말 것._x000a_나. 토목설계도서(신청서 포함) 첨부_x000a_다. 지하층산정식 첨부_x000a_라. 대지종, 횡단면도 상에 A동 및 B동 건축물의 구조연결확인하여 건축물의 동수 재확인_x000a__x000a_ _x000a_* 관계법령 협의 중임에 따라 추가보완이 발생할 수 있음.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62"/>
    <s v="민재홍"/>
    <s v="경기도 용인시 수지구 죽전동 1377-7"/>
    <x v="0"/>
    <x v="0"/>
    <x v="71"/>
    <x v="0"/>
    <s v="1"/>
    <x v="1"/>
    <s v="신청서상 용적률 오기_x000a_- 외부마감재료 불연, 준불연, 난연이상_x000a_- 단열재 열관류율 표기_x000a_-소방관진입창 설계(소방차 진입로 또는 소방차 진입이 가능한 공터에 면할 것.)&quot;_x000a_- 1층 평면도상 외부현관 표시(상부 오픈)"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</r>
  <r>
    <s v="신축"/>
    <s v="2020-건축허가과-신축허가-113"/>
    <s v="박정진-2"/>
    <s v="경기도 용인시 수지구 고기동 30-156"/>
    <x v="0"/>
    <x v="0"/>
    <x v="72"/>
    <x v="2"/>
    <s v="1"/>
    <x v="1"/>
    <s v="가. 확장형발코니(1층, 3층)에서 별도의 실로 통과 하지 말 것._x000a_나. 토목설계도서 첨부_x000a__x000a_* 관계법령 협의 중임에 따라 추가보완이 발생할 수 있음.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36"/>
    <s v="홍효택"/>
    <s v="경기도 용인시 수지구 신봉동 714-18"/>
    <x v="0"/>
    <x v="1"/>
    <x v="73"/>
    <x v="2"/>
    <s v="1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구조도_x000a_지하층산정내역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39"/>
    <s v="심명필"/>
    <s v="경기도 용인시 수지구 신봉동 714-2"/>
    <x v="0"/>
    <x v="1"/>
    <x v="74"/>
    <x v="2"/>
    <s v="1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구조도_x000a_지하층산정내역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23"/>
    <s v="오은희(1)"/>
    <s v="경기도 용인시 수지구 고기동 610-1"/>
    <x v="0"/>
    <x v="1"/>
    <x v="75"/>
    <x v="2"/>
    <s v="1"/>
    <x v="1"/>
    <s v="1. 구조안전확인서 연면적, 높이 확인 바람_x000a_2. 지하층산출 및 가중평균산출근거도에서 도면의 레벨 확인 바람._x000a_- 지하층산출 및 가중평균산출근거도에서 도면의 레벨 확인 바람.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</r>
  <r>
    <s v="신축"/>
    <s v="2020-건축허가과-신축허가-35"/>
    <s v="한진성 외 1"/>
    <s v="경기도 용인시 수지구 신봉동 714-4"/>
    <x v="0"/>
    <x v="1"/>
    <x v="76"/>
    <x v="2"/>
    <s v="1"/>
    <x v="1"/>
    <s v="토지사용동의서_x000a_구조안전확인서 및 계산서_x000a_구조도_x000a_개발행위, 산지팀 협의 서류(토목도면)_x000a_복합자재 열관류율 기입_x000a_반자높이 기입_x000a_배수설비설치신고서_x000a_주차장 평면도, 단면도-3m이상일 경우 가중평균지표면산정_x000a_입면도 주차장부분 나오도록_x000a_공작물축조신고서-세움터 기재_x000a_배치도 상 공작물 표기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37"/>
    <s v="송수빈"/>
    <s v="경기도 용인시 수지구 신봉동 714-2"/>
    <x v="0"/>
    <x v="1"/>
    <x v="76"/>
    <x v="2"/>
    <s v="1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2m이상의 보강토옹벽에 대한 구조확인서_x000a_횡단면도 돌출된 조적,가벽은 무엇인지 평면,입면과 상이_x000a_우수관로 토목과 일치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40"/>
    <s v="이민재 외 1"/>
    <s v="경기도 용인시 수지구 신봉동 714-1"/>
    <x v="0"/>
    <x v="1"/>
    <x v="76"/>
    <x v="2"/>
    <s v="1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지하주차장 단면도-지하층3m이상 시 가중평균지표산정내역 추가_x000a_입면도(정면도) 주차장부분 나오도록 _x000a_주차장조성 또는 부지조성에 따른 공작물 축조신고작성_x000a_배치도 상 공작물 표기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69"/>
    <s v="임성진 외 1"/>
    <s v="경기도 용인시 수지구 고기동 492-24"/>
    <x v="0"/>
    <x v="1"/>
    <x v="77"/>
    <x v="0"/>
    <s v="1"/>
    <x v="1"/>
    <s v="1. 건물동수 재검토_x000a_2. 법면 경사도 표기_x000a_3. 1층 거실앞 벽과 지붕 둘러쌓인 부분 면적 산입 검토_x000a_4. 현관 앞 부분 면적산입 재검토_x000a_5. 지붕 단열 재검토_x000a_6. 지하주차장 구조도면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s v="○"/>
    <m/>
    <m/>
  </r>
  <r>
    <s v="신축"/>
    <s v="2020-건축허가과-신축허가-58"/>
    <s v="조현정"/>
    <s v="경기도 용인시 수지구 죽전동 1377-13"/>
    <x v="0"/>
    <x v="1"/>
    <x v="78"/>
    <x v="0"/>
    <s v="1"/>
    <x v="1"/>
    <s v="1. 최은호 토지사용승낙서 및 인감증명서_x000a_2. 신청서와 설계개요- 구조가 일반목구조 인지 경골목구조인지 확인 후 일치_x000a_3. 구조안전확인서 및 구조계산서_x000a_4. 주단면도 및 단열계획도에 열관류율 기재_x000a_5. 인접대지의 차면시설 검토(1377-12)_x000a_6. 구조도면 및 전기도면_x000a_7. 지표면 가중평균 및 지하층 가중평균 산정_x000a_8. 지표면 가중평균 산정 후 높이 산정하고 일조권 검토_x000a_9. 건축면적 산정 관련- 1층 현관캐노피 1m후퇴하고 남은부분 건축면적에 포함_x000a_10. 연면적- 지하층 바닥면적 산정관련- x1 500후퇴부분 바닥면적에 포함하여야 함_x000a_1. 대지종횡단면도에서 정북일조권제한선 관련_x000a_  - 가중평균레벨산정값에서 높이 산정_x000a_2. 대지가중지표산출근거-레벨은 2.085 높이인데 도면은 2.042로 표기"/>
    <s v="○"/>
    <m/>
    <m/>
    <m/>
    <m/>
    <m/>
    <m/>
    <m/>
    <m/>
    <m/>
    <m/>
    <m/>
    <s v="○"/>
    <m/>
    <m/>
    <m/>
    <m/>
    <s v="○"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</r>
  <r>
    <s v="신축"/>
    <s v="2020-건축허가과-신축허가-41"/>
    <s v="김현배"/>
    <s v="경기도 용인시 수지구 신봉동 714-21"/>
    <x v="0"/>
    <x v="1"/>
    <x v="79"/>
    <x v="2"/>
    <s v="1"/>
    <x v="1"/>
    <s v="토지사용동의서_x000a_구조안전확인서 및 계산서_x000a_구조도_x000a_개발행위, 산지팀 협의 서류(토목도면)_x000a_복합자재 열관류율 기입_x000a_반자높이 기입_x000a_배수설비설치신고서_x000a_구조안전확인서 신규양식, 연면적수정_x000a_구조도 없음_x000a_평면도 오픈되지 않은 부분 바닥면적에 산입, 건축면적 동일 검토, 벽체가 있는 구간 면적 산입 검토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107"/>
    <s v="김정호"/>
    <s v="경기도 용인시 수지구 죽전동 1267-16"/>
    <x v="0"/>
    <x v="1"/>
    <x v="80"/>
    <x v="0"/>
    <s v="0"/>
    <x v="1"/>
    <s v="* 신청인 주소 및 전화번호 정확히 입력_x000a_1. 신청서:조경면적 입력_x000a_2. 오우수계획도에 관로 연결표시_x000a_3. 실내재료마감표 작성"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</r>
  <r>
    <s v="신축"/>
    <s v="2020-건축허가과-신축허가-160"/>
    <s v="이영표"/>
    <s v="경기도 용인시 수지구 고기동 395-4"/>
    <x v="0"/>
    <x v="1"/>
    <x v="81"/>
    <x v="1"/>
    <s v="1"/>
    <x v="2"/>
    <s v="가. 공작물계획도 토목설계도서와 상이함._x000a_나. 구조계산서 상의 건축물의 층수 재확인_x000a_다. 대지 종, 횡단면도 상의 공작물 표기 재확인할 것._x000a_라. 건축물의 높이에 대하여 지표면 가중평균을 산정한 지표면 값으로 기준으로 할 것.(설계개요, 층별개요, 구조확인서 등)_x000a_마. 지하층 및 지표면 가중평균 산정 재확인(흙에 뭍히는 구간 재확인할 것.)_x000a__x000a_* 토목설계도서 보완_x000a_* 소방시설 보완_x000a_ (소방시설설계업등록증, 기술자격증사본 및 계약서 사본 누락, 소방시설전기도면 누락)_x000a__x000a_* 관계법령 협의에 따라 추가보완이 발생할 수 있음_x000a_가. 설계개요 상에 층수 재확인_x000a_나. 대지 종, 횡단면도 상에 지표면가중평균선 표기할 것._x000a_다. 건축물의 외벽마감 불연재료 표기할 것._x000a_라. 허가조서 기입 및 인증_x000a_마. 주차장법 협의 관련 : 세움터 평면도 도면상 주차단위구획 길이 5M 수정 반영할 것(현 4.7M)_x000a_바. 공작물 토목설계도서와 상이함, 공작물 상세도 첨부_x000a_사. 농지전용부담금 납부영수증_x000a__x000a_* 관계법령 협의에 따라 추가보완이 발생할 수 있음"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s v="○"/>
    <m/>
    <m/>
    <s v="○"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53"/>
    <s v="주원란"/>
    <s v="경기도 용인시 수지구 고기동 158-27"/>
    <x v="0"/>
    <x v="1"/>
    <x v="82"/>
    <x v="0"/>
    <s v="1"/>
    <x v="1"/>
    <s v="1. 구조안전확인서 : 신청서와 연면적 상이_x000a_2. 법면 경사도 표기_x000a_3. 지하주차장 평면도 : 진입부 상부테라스선이 배치도와 상이 / 옹벽선 재검토_x000a_4. 현관앞 계단 면적산입 검토_x000a_5. 지하층 가중평균레벨 산출 A부분 재검토_x000a_6. 1층 다이닝 앞 외부 지붕덮는부분 바닥면적 산입 검토_x000a_1. 석축 경사도 표기_x000a_2. 공작물축조신고서 : 2m를 넘는 옹벽에 대하여 작성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s v="○"/>
    <m/>
    <m/>
    <m/>
    <m/>
    <s v="○"/>
    <m/>
    <m/>
    <m/>
    <m/>
    <m/>
    <m/>
    <m/>
    <m/>
    <m/>
    <s v="○"/>
    <m/>
    <m/>
    <m/>
    <m/>
    <m/>
    <m/>
    <m/>
    <s v="○"/>
    <m/>
    <m/>
    <m/>
    <m/>
    <m/>
    <m/>
    <m/>
    <m/>
    <m/>
    <m/>
  </r>
  <r>
    <s v="신축"/>
    <s v="2020-건축허가과-신축허가-60"/>
    <s v="주식회사포텍앤산"/>
    <s v="경기도 용인시 수지구 신봉동 753-3"/>
    <x v="0"/>
    <x v="1"/>
    <x v="83"/>
    <x v="0"/>
    <s v="0"/>
    <x v="2"/>
    <s v="1. 대리인위임장(동의인:법인)_x000a_2. 토지사용승락서(동의내용,토지사용자 정확하게 작성)_x000a_3. 배수설비설치신고서(신고인:법인)_x000a_4. 도로점용허가 필증 제출할 것_x000a_5. 건축도면_x000a_1) 신청서와 설계개요 일치시킬 것(용적률, 동명칭 표기 통일)_x000a_2) 배치도에 표기된 옹벽(높이, 구조 표현할 것)_x000a_3) 원지반고/계획고, 인접대지 레벨 표현 (배치도,종횡단면도)_x000a_4) 인접대지 레벨차에 대한 부지조성 도면 표현_x000a_5) 건축물 중심선 외 마감선 기준 이격거리 표현_x000a_6) 단면도 수정 (마감 정확하게 표기)_x000a_6. 허가조서에 기존건축물,위반건축물 &quot;있음&quot;에 대한 조치계획_x000a_7. 각 동별 용도 정리, 사업계획서 제출_x000a_1) 전시장 or 사무실_x000a_2) 농막(연면적20제곱미터 이하, 비주거)_x000a_3) 가설건축물(전시를 위한 견본주택)(상하수, 오배수 배관설치 안됨)_x000a_추가보완---------------------------_x000a_-토지사용승락서(동의내용 수정)_x000a_-정보통신설계도면(자치행정과 보완)_x000a_-단면도-단열재 레이어로 표현, 화장실 바닥마감_x000a_-외벽내벽상세도 불일치._x000a_-용도에 맞게 평면도 수정_x000a_-도로보다 대지가 낮음_x000a_-차면시설"/>
    <m/>
    <m/>
    <m/>
    <m/>
    <m/>
    <m/>
    <m/>
    <m/>
    <m/>
    <m/>
    <m/>
    <m/>
    <s v="○"/>
    <m/>
    <m/>
    <m/>
    <s v="○"/>
    <m/>
    <m/>
    <m/>
    <m/>
    <m/>
    <m/>
    <s v="○"/>
    <m/>
    <m/>
    <s v="○"/>
    <m/>
    <m/>
    <m/>
    <m/>
    <m/>
    <m/>
    <m/>
    <m/>
    <m/>
    <m/>
    <m/>
    <m/>
    <s v="○"/>
    <m/>
    <m/>
    <s v="○"/>
    <s v="○"/>
    <m/>
    <m/>
    <m/>
    <s v="○"/>
    <m/>
    <m/>
    <m/>
    <m/>
    <s v="○"/>
    <m/>
    <m/>
    <m/>
    <m/>
    <m/>
    <m/>
    <m/>
    <s v="○"/>
    <m/>
    <m/>
    <m/>
    <s v="○"/>
    <s v="○"/>
    <m/>
    <m/>
    <s v="○"/>
    <m/>
    <m/>
    <m/>
    <m/>
    <m/>
    <m/>
    <m/>
    <m/>
    <m/>
  </r>
  <r>
    <s v="신축"/>
    <s v="2020-건축허가과-신축허가-78"/>
    <s v="김재용"/>
    <s v="경기도 용인시 수지구 동천동 484-17"/>
    <x v="0"/>
    <x v="1"/>
    <x v="84"/>
    <x v="2"/>
    <s v="1"/>
    <x v="1"/>
    <s v="지표면산정 3m마다 끊어서 재산정_x000a_지표면 산정식에 건축법 삭제 요망_x000a_(가)구간과(나)구간이 의미하는바 설명 요망_x000a_해당부지 현황상 옹벽축조되어있음_x000a_현황도면 제출 요망_x000a_구조안전 확인서상 구조 설계기준 건축구조 혹운 KBC2016으로 수정 요망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s v="○"/>
    <m/>
    <m/>
    <m/>
  </r>
  <r>
    <s v="신축"/>
    <s v="2020-건축허가과-신축허가-55"/>
    <s v="김철래"/>
    <s v="경기도 용인시 수지구 고기동 721-4"/>
    <x v="0"/>
    <x v="1"/>
    <x v="85"/>
    <x v="0"/>
    <s v="1"/>
    <x v="1"/>
    <s v="1. 신청서, 개요, 구조안전확인서 : 연면적 상이_x000a_2. 대지종횡단면도_x000a_3. 토목도면과 옹벽 상이_x000a_4. 높이 2m를 넘는 옹벽에 대한 공작물 축조신고서 (의제 사항 체크), 공작물의 구조도_x000a_5. 건축물 동수 재검토_x000a_6. 단열재 기준에 맞춰 재검토_x000a_7. 종.횡 단면선 표기_x000a_8. 발코니 확장부분 평면도에 표기_x000a_9. 다락 면적 산출 및 가중평균높이 산출도_x000a_10. 지하층 및 가중지표면 산출도_x000a_1. 토목도면과 옹벽 상이_x000a_2. 토목도면과 건축도면 일치시킬것_x000a_3. 공작물 축조신고서 : 옹벽길이 확인 바람._x000a_4. 공작물 구조도_x000a_5. 건축물 동수 재검토_x000a_6. 방1 : 발코니확장 전 2100 확보_x000a_7. 다락 면적 산출 : 단면도와 상이함_x000a_8. 종횡단면도 : 기초부분 단열재 표기_x000a_9. 종단면도 재검토 : 종단면선과 상이_x000a_10. 제출파일 인증할 것 / 제출파일 정리할 것_x000a_11. 구조안전확인서 : 비구조요소란 기재할 것_x000a_12. 배치도 범례 : 해치선 재검토"/>
    <m/>
    <s v="○"/>
    <m/>
    <m/>
    <m/>
    <m/>
    <m/>
    <m/>
    <m/>
    <m/>
    <m/>
    <m/>
    <m/>
    <m/>
    <m/>
    <m/>
    <m/>
    <s v="○"/>
    <s v="○"/>
    <m/>
    <m/>
    <m/>
    <m/>
    <m/>
    <m/>
    <s v="○"/>
    <m/>
    <m/>
    <m/>
    <m/>
    <m/>
    <m/>
    <m/>
    <m/>
    <m/>
    <m/>
    <m/>
    <m/>
    <m/>
    <m/>
    <s v="○"/>
    <m/>
    <m/>
    <s v="○"/>
    <m/>
    <m/>
    <m/>
    <m/>
    <m/>
    <s v="○"/>
    <m/>
    <m/>
    <m/>
    <m/>
    <m/>
    <m/>
    <m/>
    <m/>
    <m/>
    <m/>
    <m/>
    <m/>
    <m/>
    <m/>
    <m/>
    <s v="○"/>
    <m/>
    <m/>
    <m/>
    <m/>
    <m/>
    <m/>
    <m/>
    <m/>
    <m/>
    <m/>
    <m/>
    <m/>
  </r>
  <r>
    <s v="신축"/>
    <s v="2020-건축허가과-신축허가-87"/>
    <s v="최재권"/>
    <s v="경기도 용인시 수지구 동천동 748"/>
    <x v="0"/>
    <x v="1"/>
    <x v="86"/>
    <x v="0"/>
    <s v="1"/>
    <x v="1"/>
    <s v="구조안전확인서 및 구조계산서_x000a_단열재 표시 및 두께,등급 표시_x000a_실내재료마감표_x000a_지표면가중평균 3m마다끊어 산정(지하층층고 가중평균하여 산출된 지표면보다 1m 이상시 건축면적에 포함되어야하므로 해당사항 검토)_x000a_지하층산정 별도 제출"/>
    <s v="○"/>
    <m/>
    <s v="○"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  <m/>
    <m/>
    <m/>
    <m/>
    <m/>
    <m/>
    <m/>
    <m/>
    <m/>
  </r>
  <r>
    <s v="신축"/>
    <s v="2020-건축허가과-신축허가-111"/>
    <s v="방경운 외 1"/>
    <s v="경기도 용인시 수지구 죽전동 1267-12"/>
    <x v="0"/>
    <x v="1"/>
    <x v="87"/>
    <x v="0"/>
    <s v="1"/>
    <x v="1"/>
    <s v="1. 건축주 전화번호 입력_x000a_2. 지표면산정 후 높이 산정_x000a_3. 다락: 최고높이 2.6m확인됨 확인후 수정요명, 로프트로 기재된 명칭을 다락으로 수정_x000a_4. 실내재료 마감표 작성"/>
    <m/>
    <m/>
    <s v="○"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</r>
  <r>
    <s v="신축"/>
    <s v="2020-건축허가과-신축허가-134"/>
    <s v="문용민"/>
    <s v="경기도 용인시 수지구 고기동 655-15 외1필지"/>
    <x v="0"/>
    <x v="1"/>
    <x v="88"/>
    <x v="2"/>
    <s v="0"/>
    <x v="1"/>
    <s v="가. 의제협의사항 확인하여 체크할 것._x000a_나. 건축면적 산정 재확인(수평투영면적산정할 것.)_x000a__x000a_* 관련법 협의에 따라 추가보완이 발생할 수 있음_x000a_가. 건축물 높이 층별개요 작성 재확인_x000a_나. 주차장법 협의 관련 : 세움터 상 주차단위구획 너비(2.5m X 5m) 길이 적용_x000a_다.토목토지이용계획도 상의 건폐율 및 층별개요 건축개요와 일치시킬 것_x000a_라. 대지안의 공지기준 재확인할 것.(건축물의 끝선 기준)_x000a_마. 2미터가 넘는 옹벽에 대하여 공작물축조신고서 작성 및 공작물계획도, 공작물상세도 첨부_x000a__x000a_*관계법령 협의에 따라 추가보완이 발생할 수 있음"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  <m/>
    <m/>
    <m/>
    <m/>
    <m/>
    <m/>
    <m/>
    <m/>
    <m/>
    <m/>
    <m/>
    <m/>
    <m/>
    <s v="○"/>
    <s v="○"/>
    <m/>
    <m/>
    <m/>
    <m/>
    <m/>
    <m/>
    <m/>
    <m/>
    <m/>
    <m/>
  </r>
  <r>
    <s v="신축"/>
    <s v="2020-건축허가과-신축허가-137"/>
    <s v="김준영 외 1"/>
    <s v="경기도 용인시 수지구 성복동 510-8"/>
    <x v="0"/>
    <x v="1"/>
    <x v="89"/>
    <x v="0"/>
    <s v="1"/>
    <x v="1"/>
    <s v="대리인위임장_x000a_-차면시설 계획_x000a__x000a__x000a_「국토의 계획 및 이용에 관한 법률」제58조제1항제2호 규정에 의거 용인시 성장관리방안의 내용에 적합하게 계획하고, 성장관리방안 시행지침 제4장제7조제3호 규정에 따른 `성장관리방안 체크리스트`를 작성하여 제출할 것.I52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</r>
  <r>
    <s v="신축"/>
    <s v="2020-건축허가과-신축허가-110"/>
    <s v="김나영"/>
    <s v="경기도 용인시 수지구 동천동 921"/>
    <x v="0"/>
    <x v="1"/>
    <x v="90"/>
    <x v="1"/>
    <s v="0"/>
    <x v="3"/>
    <s v="1)세차장 계획 자세히(현재 1동에 면적이 작아 해당 계획이 정확하지 않은바, 손세차인지 기계식세차인지, 1대만 이용가능할수 있게 계획인지, 동선 등등 세차장운영계획 첨부_x000a_2)구조안전확인서 상 연면적 전체연면적으로 기재_x000a_3)3층 기계실 용적율 연면적에서 왜 빠지는 건지_x000a_4)부대시설의 부설주차장 전체연면적으로 산정하고, 산정시 1대이상 계획하여야하는바 부설주차장 추가로 계획할 것._x000a_5)인접한 하천의 현황 주민보행 도로를 도면상 계획할것(대지내 포함시 대지면적에서 제외시킬것)_x000a_6)건축선에 의해 후퇴한 공간 공공보행공간으로 조성하고 D3의 후퇴공간은 칼라투수콘으로 포장할것 배치도 상 해당 후퇴공간에 표기 _x000a_7) 배치도상 필로티 구조 하부공간 주차공간으로 이용되는지, 배치도상 주차구획 표기_x000a_8)개수대 용도가 뭔지, 세차장으로 이용하는것 아닌지?_x000a__x000a_ㅡㅡㅡㅡㅡ_x000a__x000a__x000a_(1) 자동차 관련시설 분류 명확히 할것_x000a_(2) 현재 건축물용도가 세차장인바, 해당 위치, 동선 등 대략적 이용계획 도면상 표기_x000a_(3) 3층 면적 계단실로 보기 어려운바, 해당사항 연면적에 포함하고, 구조안전확인서도 수정_x000a_(4) 건설도로과 협의의견 : 건축허가 전 도로점용허가 득할것 &gt;&gt; 도로점용허가 필증 첨부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</r>
  <r>
    <s v="신축"/>
    <s v="2020-건축허가과-신축허가-44"/>
    <s v="권재길 외 1"/>
    <s v="경기도 용인시 수지구 신봉동 714-13 외1필지"/>
    <x v="0"/>
    <x v="1"/>
    <x v="91"/>
    <x v="2"/>
    <s v="1"/>
    <x v="1"/>
    <s v="토지사용동의서_x000a_구조안전확인서 및 계산서_x000a_구조도_x000a_전기, 설비 도면_x000a_개발행위, 산지팀 협의 서류(토목도면)_x000a_복합자재 열관류율 기입_x000a_반자높이 기입_x000a_배수설비설치신고서_x000a_구조도_x000a_지하층산정 및 지표가중평균산정내역_x000a_주차라인 2.5로 수정하여 평면도 수정(배치도)"/>
    <s v="○"/>
    <s v="○"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</r>
  <r>
    <s v="신축"/>
    <s v="2020-건축허가과-신축허가-109"/>
    <s v="전주리 외 12"/>
    <s v="경기도 용인시 수지구 동천동 97-39"/>
    <x v="0"/>
    <x v="1"/>
    <x v="92"/>
    <x v="0"/>
    <s v="1"/>
    <x v="1"/>
    <s v="1)개요 상 높이 동별기재_x000a_2)사용설계기준 건축구조기준 혹은 KBC 2016_x000a_3)중요도란 2로 기재_x000a_4)설계자가 아닌 건축사로 수정 및 건축사 성명,주소,연락처 기재후 날인_x000a_5)지하층 산출근거 및 가중평균 산출 근거 없음._x000a_6)L형옹벽 구조도_x000a_7)건축법제40조에 따른 대지의 구조안전확인서(임의양식,건축사또는 건축구조기술사 날인)_x000a_8)e4토목도면 건축도면 불일치_x000a_9)토목도면 건축 우오수계획 불일치_x000a_- E4동 지하층 산출표 및 대지종횡단면도 수정 요망(인근 15-82번지 대지레벨 반영 및 지하층이 옥외계단과 구조적으로 연결되어 있을 경우 인접대지를 접한 부분으로 반영)_x000a__x000a_ ※ 기존 보완사항 중 미보완사항 제출_x000a_ ※ 추가 보완사항 있을 수 있음."/>
    <m/>
    <s v="○"/>
    <m/>
    <m/>
    <m/>
    <m/>
    <m/>
    <s v="○"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s v="○"/>
    <s v="○"/>
    <m/>
    <m/>
    <s v="○"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</r>
  <r>
    <s v="신축"/>
    <s v="2020-건축허가과-신축허가-93"/>
    <s v="윤재희"/>
    <s v="경기도 용인시 수지구 고기동 22-15"/>
    <x v="0"/>
    <x v="2"/>
    <x v="93"/>
    <x v="0"/>
    <s v="1"/>
    <x v="1"/>
    <s v="1. 토목과 우오수계획 상이_x000a_2. 옹벽이 토목도면과 상이_x000a_3. 지상1층 화장실과 E/V 상이 바닥면적 포함 검토_x000a_4. 면적산출표 각층 면적 표기 정정(지하면적은 없고 건축면적은 2개임)_x000a_5. 지하층가중평균높이 F부분 재검토_x000a_6. 지표면산출 3m마다 산출_x000a_7. 배치도, 대지종횡단면도 레벨표기 일치시킬 것_x000a_8. 소방관 진입창 설치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s v="○"/>
    <m/>
    <s v="○"/>
    <m/>
    <m/>
    <m/>
    <m/>
    <m/>
    <m/>
    <s v="○"/>
    <m/>
    <m/>
    <m/>
    <m/>
    <m/>
    <m/>
    <m/>
    <m/>
    <m/>
    <m/>
  </r>
  <r>
    <s v="신축"/>
    <s v="2020-건축허가과-신축허가-135"/>
    <s v="유정순"/>
    <s v="경기도 용인시 수지구 동천동 산 86-6"/>
    <x v="0"/>
    <x v="2"/>
    <x v="94"/>
    <x v="0"/>
    <s v="1"/>
    <x v="1"/>
    <s v=" 대지종단면도 상 드라이에어리어 부분 1층과 구조적으로 연결되어 있을 경우 수정 요망(1층 평면도와 상이함)_x000a_- 입면상 소방관진입창 표기 요망(건축물의 피난방화구조등의 기준에 관한 규칙 제18조의2 규정에 적합한지 확인 필요)_x000a_0. 관련부서 협의중_x000a_0. 추가 보완사항 있을수 있음._x000a_--------------------------------_x000a_(8.12.)_x000a_- 진출입 및 관로매설 등 관련하여(산86-4번지 일원) 국유재산 경수고속도로(주)와 협의 완료한 서류 제출(또는 협의서류 _x000a_   직접 제출, 경수고속도로 협의 중)_x000a_- 재선충병 관련 산림과 협의중(협의서류 직접 제출할것)_x000a_0. 관련법 협의결과 보완 제출(경관심의 등 협의결과 참고)_x000a_-------------------------------_x000a_(8.31.)_x000a_- 층수변경으로 재협의 중(도시디자인과, 정보통신, 개발행위, 산지)_x000a_- 관련법 보완사항 제출(개발행위 등)_x000a_- 지하층산정 수정 요망(DA부분이 주 건축물이랑 구조적으로 연결되어 있을 경우 DA 바깥쪽으로 흙에 접하는 부분 산정 필요)_x000a_---------------------------------_x000a_(9.24.)_x000a_- 시행령 61조 제2항3호 규정에 따라 건축물 외벽은 불연, 준불연이여야 함. 마감표에 외부 마감 기재 요망_x000a_   (불연, 준불연 기재) -&gt; 높이 9미터 이상 해당_x000a_- 지하층산정 수정 요망(DA부분이 주 건축물이랑 구조적으로 연결되어 있을 경우 DA 바깥쪽으로 흙에 접하는_x000a_   부분 산정 필요) _x000a_0. 관련부서 협의중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46"/>
    <s v="(주)서진개발-7동"/>
    <s v="경기도 용인시 수지구 고기동 244-26 외1필지"/>
    <x v="0"/>
    <x v="2"/>
    <x v="95"/>
    <x v="2"/>
    <s v="1"/>
    <x v="1"/>
    <s v="가. 토목설계도서 및 설비도서 일체 첨부_x000a_나. 의제협의사항 확인하여 체크할 것._x000a_다. 해당 필지에 대한 배치도 첨부할 것._x000a_라. 공작물축조신고대상 확인 및 신고서 작성, 계획도, 상세도 첨부할 것._x000a_마. 다락체적산정 시 층고높이 산정 기준 재확인할 것._x000a_바. 지표면산정 시 지표면 고저차에 대하여 3m넘는 사항에 대해 3m 마다 지표면산정할 것._x000a_사. 지표면가중평균선에서 건축물 높이 산정하여 반영할 것._x000a_자. 단면도 상에 외벽마감재 불연재료 표기할 것._x000a_차. 소방관진입창 표기할 것._x000a_카. 구조계산서 및 구조확인서, 도면첨부할 것._x000a_타. 대지종,횡단면도 상 법면부분 경사도 표기할 것._x000a_파. 대지위치 재확인하여 작성할 것(신청서)_x000a_하. 세움터 설계도서 인증 누락_x000a__x000a_* 관련법 협의에 따라 추가보완이 발생할 수 있음."/>
    <s v="○"/>
    <s v="○"/>
    <m/>
    <m/>
    <s v="○"/>
    <s v="○"/>
    <m/>
    <m/>
    <m/>
    <m/>
    <m/>
    <m/>
    <m/>
    <m/>
    <m/>
    <s v="○"/>
    <m/>
    <m/>
    <s v="○"/>
    <s v="○"/>
    <m/>
    <m/>
    <m/>
    <m/>
    <m/>
    <m/>
    <m/>
    <m/>
    <m/>
    <s v="○"/>
    <m/>
    <m/>
    <m/>
    <m/>
    <m/>
    <m/>
    <m/>
    <m/>
    <m/>
    <m/>
    <m/>
    <m/>
    <m/>
    <m/>
    <s v="○"/>
    <m/>
    <m/>
    <m/>
    <s v="○"/>
    <m/>
    <m/>
    <m/>
    <m/>
    <m/>
    <m/>
    <m/>
    <m/>
    <m/>
    <s v="○"/>
    <m/>
    <m/>
    <m/>
    <m/>
    <m/>
    <m/>
    <m/>
    <m/>
    <m/>
    <m/>
    <m/>
    <m/>
    <m/>
    <m/>
    <m/>
    <m/>
    <m/>
    <m/>
    <m/>
  </r>
  <r>
    <s v="신축"/>
    <s v="2020-건축허가과-신축허가-76"/>
    <s v="이승엽 외 1"/>
    <s v="경기도 용인시 수지구 고기동 396-19"/>
    <x v="0"/>
    <x v="2"/>
    <x v="96"/>
    <x v="0"/>
    <s v="1"/>
    <x v="1"/>
    <s v="1. 우오수계획 토목도면과 상이_x000a_2. 가중지표면산출도_x000a_3. 건축면적 재검토 (지하1층 현관, 방2부분)_x000a_4. 2m를 넘는 옹벽에 대한 공작물축조신고서, 공작물 배치도, 구조도_x000a_1. 도로대장_x000a_2. 농지보전부담금 납부 영수증"/>
    <m/>
    <s v="○"/>
    <m/>
    <m/>
    <m/>
    <m/>
    <s v="○"/>
    <m/>
    <m/>
    <m/>
    <m/>
    <m/>
    <m/>
    <m/>
    <s v="○"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38"/>
    <s v="정원상"/>
    <s v="경기도 용인시 수지구 동천동 15-93"/>
    <x v="0"/>
    <x v="2"/>
    <x v="97"/>
    <x v="0"/>
    <s v="1"/>
    <x v="1"/>
    <s v="0. 관련부서 협의중_x000a_- 시행령 32조에 따른 구조안전확인서 및 구조계산서 제출_x000a_- 법 40조 및 시행규칙 제25조 규정에 따른 대지안전확인서 제출_x000a_----------------------------_x000a_- 부속주차장 지하층산정도, 가중평균산정도, 면적산출표 제출"/>
    <s v="○"/>
    <m/>
    <m/>
    <m/>
    <m/>
    <m/>
    <m/>
    <s v="○"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44"/>
    <s v="(주)서진개발-3동"/>
    <s v="경기도 용인시 수지구 고기동 244-27 외1필지"/>
    <x v="0"/>
    <x v="2"/>
    <x v="98"/>
    <x v="2"/>
    <s v="1"/>
    <x v="1"/>
    <s v="가. 세움터 인증 누락_x000a_나. 신청서 상에 대지위치 재확인할 것._x000a_다. 토목설계도서 및 설비도서 일체 첨부_x000a_라. 의제협의사항 확인하여 체크할 것._x000a_마. 해당 필지에 대한 배치도 첨부할 것._x000a_바. 공작물축조신고대상 확인 및 신고서 작성, 계획도, 상세도 첨부할 것._x000a_사. 다락체적산정 시 층고높이 산정 기준 재확인할 것._x000a_아. 지표면산정 시 지표면 고저차에 대하여 3m넘는 사항에 대해 3m 마다 지표면산정할 것._x000a_자. 지표면가중평균선에서 건축물 높이 산정하여 반영할 것._x000a_차. 단면도 상에 외벽마감재 불연재료 표기할 것._x000a_카. 소방관진입창 표기할 것._x000a_타. 구조계산서 및 구조확인서, 도면첨부할 것._x000a_파.  지하층 옹벽 확인_x000a__x000a_* 관련법 협의에 따라 추가보완이 발생할 수 있음."/>
    <m/>
    <s v="○"/>
    <m/>
    <m/>
    <s v="○"/>
    <s v="○"/>
    <m/>
    <m/>
    <m/>
    <m/>
    <m/>
    <m/>
    <m/>
    <m/>
    <m/>
    <s v="○"/>
    <m/>
    <m/>
    <s v="○"/>
    <s v="○"/>
    <m/>
    <m/>
    <m/>
    <m/>
    <m/>
    <m/>
    <m/>
    <m/>
    <m/>
    <s v="○"/>
    <m/>
    <m/>
    <m/>
    <m/>
    <m/>
    <m/>
    <m/>
    <m/>
    <m/>
    <s v="○"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45"/>
    <s v="(주)서진개발-5동"/>
    <s v="경기도 용인시 수지구 고기동 244-26 외2필지"/>
    <x v="0"/>
    <x v="2"/>
    <x v="98"/>
    <x v="2"/>
    <s v="1"/>
    <x v="1"/>
    <s v="가. 토목설계도서 및 설비도서 일체 첨부_x000a_나. 의제협의사항 확인하여 체크할 것._x000a_다. 해당 필지에 대한 배치도 첨부할 것._x000a_라. 공작물축조신고대상 확인 및 신고서 작성, 계획도, 상세도 첨부할 것._x000a_마. 다락체적산정 시 층고높이 산정 기준 재확인할 것._x000a_바. 지표면산정 시 지표면 고저차에 대하여 3m넘는 사항에 대해 3m 마다 지표면산정할 것._x000a_사. 지표면가중평균선에서 건축물 높이 산정하여 반영할 것._x000a_자. 단면도 상에 외벽마감재 불연재료 표기할 것._x000a_차. 소방관진입창 표기할 것._x000a_카. 구조계산서 및 구조확인서, 도면첨부할 것._x000a_타. 대지종,횡단면도 상 법면부분 경사도 표기할 것._x000a_파. 대지위치 재확인할 것.(신청서, 설계도서 포함)_x000a__x000a__x000a_* 관련법 협의에 따라 추가보완이 발생할 수 있음."/>
    <m/>
    <s v="○"/>
    <m/>
    <m/>
    <s v="○"/>
    <s v="○"/>
    <m/>
    <m/>
    <m/>
    <m/>
    <m/>
    <m/>
    <m/>
    <m/>
    <m/>
    <s v="○"/>
    <m/>
    <m/>
    <s v="○"/>
    <s v="○"/>
    <m/>
    <m/>
    <m/>
    <m/>
    <m/>
    <m/>
    <m/>
    <m/>
    <m/>
    <s v="○"/>
    <m/>
    <m/>
    <m/>
    <m/>
    <m/>
    <m/>
    <m/>
    <m/>
    <m/>
    <s v="○"/>
    <m/>
    <m/>
    <m/>
    <m/>
    <s v="○"/>
    <m/>
    <m/>
    <s v="○"/>
    <s v="○"/>
    <m/>
    <m/>
    <m/>
    <m/>
    <m/>
    <m/>
    <m/>
    <m/>
    <m/>
    <s v="○"/>
    <m/>
    <m/>
    <m/>
    <m/>
    <m/>
    <m/>
    <m/>
    <m/>
    <m/>
    <m/>
    <m/>
    <m/>
    <m/>
    <m/>
    <m/>
    <m/>
    <m/>
    <s v="○"/>
    <m/>
  </r>
  <r>
    <s v="신축"/>
    <s v="2020-건축허가과-신축허가-118"/>
    <s v="한연택"/>
    <s v="경기도 용인시 수지구 동천동 581-51"/>
    <x v="0"/>
    <x v="2"/>
    <x v="99"/>
    <x v="0"/>
    <s v="1"/>
    <x v="1"/>
    <s v="지역계수 0.22만 표기, g삭제_x000a_사용설계기준&gt;건축구조기준으로 변경_x000a_건축법 40조에 따른 대지안전확인서 제출_x000a_공작물 축조 배치도, 상세도_x000a_종횡단면도 상 대지레벨 표시_x000a_경사지붕 면적의 경우 주용도 건축물 수평투영면적의 70%이상계획하여야하는바 해당사항 검토하여 개별배치도 상 표기_x000a_낙엽교목의 경우 수고 4m이상이어야하는바 해당사항 검토, 낙엽교목 전부 근원직경 입력_x000a_세움터상 공작물축조신고사항입력_x000a_건축법 40조에 따른 대지안전확인서 제출_x000a_종횡단면도 상 대지레벨 표시_x000a_도로편입부분 도로지정공고_x000a_대지 종횡단면도 토목도면과 일치시킬것(난간표시)"/>
    <m/>
    <s v="○"/>
    <m/>
    <m/>
    <m/>
    <m/>
    <m/>
    <s v="○"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s v="○"/>
    <m/>
    <m/>
    <m/>
  </r>
  <r>
    <s v="신축"/>
    <s v="2020-건축허가과-신축허가-142"/>
    <s v="장달주"/>
    <s v="경기도 용인시 수지구 고기동 584-1"/>
    <x v="0"/>
    <x v="2"/>
    <x v="100"/>
    <x v="0"/>
    <s v="0"/>
    <x v="2"/>
    <s v="가. 배치도 상에 도시계획도로 표기할 것.(도로점용구간 표기포함)_x000a_나. 허가조서 상 기존건축물에 대한 조치계획 작성할 것.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</r>
  <r>
    <s v="신축"/>
    <s v="2020-건축허가과-신축허가-161"/>
    <s v="박정권 외 1"/>
    <s v="경기도 용인시 수지구 성복동 510-3"/>
    <x v="0"/>
    <x v="2"/>
    <x v="101"/>
    <x v="2"/>
    <s v="0"/>
    <x v="1"/>
    <s v="&quot;- 건축물의 높이 9미터이상으로 불연, 준불연, 난연재료 사용할 것.(단면도에 기재요망)_x000a_- 창을 제외한 벽, 지붕, 바닥 열관류율 재검토_x000a_- 가동 3층 소방관진입창 기재 요망, 가동 2층 소방관진입창 평면도, 입면도랑 맞지않음._x000a_- 차면시설 계획서_x000a_- 나동 입면도 검토.&quot;"/>
    <m/>
    <m/>
    <m/>
    <m/>
    <s v="○"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s v="○"/>
    <m/>
    <m/>
    <s v="○"/>
    <m/>
    <m/>
    <m/>
    <m/>
    <m/>
    <m/>
    <m/>
    <m/>
    <m/>
  </r>
  <r>
    <s v="신축"/>
    <s v="2020-건축허가과-신축허가-128"/>
    <s v="최미자"/>
    <s v="경기도 용인시 수지구 고기동 15-59 외5필지"/>
    <x v="0"/>
    <x v="2"/>
    <x v="102"/>
    <x v="0"/>
    <s v="1"/>
    <x v="1"/>
    <s v="1. 제출파일 인증할 것_x000a_2. 구조안전확인서, 계산서_x000a_3. 입면도, 평면도 재업로드 요망_x000a_4. 벽체 단열재 재검토_x000a_5. 우수계획이 토목도면과 상이_x000a_6. 옹벽배치도 : 토목과 상이"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</r>
  <r>
    <s v="신축"/>
    <s v="2020-건축허가과-신축허가-140"/>
    <s v="박영옥"/>
    <s v="경기도 용인시 수지구 고기동 40-17"/>
    <x v="0"/>
    <x v="2"/>
    <x v="103"/>
    <x v="1"/>
    <s v="0"/>
    <x v="2"/>
    <s v="가. 공작물축조신고서 및 상세도 첨부할 것(구간별 작성요망)_x000a_나. 차로진입구간 경사도 표기할 것._x000a__x000a_* 관계법령 협의에 따라 추가보완이 발생할 수 있음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</r>
  <r>
    <s v="신축"/>
    <s v="2020-건축허가과-신축허가-89"/>
    <s v="홍왕석 외 1"/>
    <s v="경기도 용인시 수지구 고기동 산 139-14"/>
    <x v="0"/>
    <x v="2"/>
    <x v="104"/>
    <x v="1"/>
    <s v="1"/>
    <x v="1"/>
    <s v="1. 지표면산출도면 : 지하층 벽체와 땅에 묻힌부분 구분(해치 등)하여 표기, 벽체길이 표기, 구간 표기_x000a_2. 배치도 우측상부 시설공종표 : 역L형 옹벽 길이 수정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</r>
  <r>
    <s v="신축"/>
    <s v="2020-건축허가과-신축허가-8"/>
    <s v="이진"/>
    <s v="경기도 용인시 수지구 성복동 549-25"/>
    <x v="0"/>
    <x v="2"/>
    <x v="105"/>
    <x v="2"/>
    <s v="1"/>
    <x v="1"/>
    <s v="1. 건축구조도면, 설비도면(위생,전기,기계) 첨부_x000a_2. 구조안전 확인서 및 계산서 첨부_x000a_3. 주단면도-단열재 연관류율 표기_x000a_4. 바닥면적산정관련_x000a_  - 지하층의  계단 및 현관부분 중심선 맞는지 확인_x000a_  - 1층 현관앞부분 벽으로 둘러싸여 있으므로 바닥면적 포함_x000a_5. 건축면적 산정관련_x000a_  - 5-3부분 건축면적 산정하여야 함_x000a_  - 지상1층 거실부분을 지상2층 평면부분에 치수 잘못 표현함 확인후 건축면적 3부분이 맞느지 확인_x000a_6. 평면도 관련_x000a_  - 지상2층 거실앞부분(지상1층 지붕표기부분)이 맞지 않음_x000a_9. 주단면도에 키플랜 표시_x000a_10. 지하1층 외부계단부분과 주단면도-1부분이 불일치함_x000a_11. 지표면 산정 A부분이 입면도등과 불일치함"/>
    <s v="○"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</r>
  <r>
    <s v="신축"/>
    <s v="2020-건축허가과-신축허가-74"/>
    <s v="만남의교회(대한예수교장로회)"/>
    <s v="경기도 용인시 수지구 동천동 950-6"/>
    <x v="0"/>
    <x v="2"/>
    <x v="106"/>
    <x v="3"/>
    <s v="0"/>
    <x v="1"/>
    <s v="배치도 상 대지안의 공지 기준 만족 여부 표시(인접대지경계에서 건축물 처마 끝선까지 몇미터 이격인지 표시)_x000a_조경계획도 제출(건축법상 조경기준 검토하여 만족하는 계획도)_x000a_승강기탑도 일조권제한 규정에 따라 일조권제한선 이내로 이격"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72"/>
    <s v="유현덕"/>
    <s v="경기도 용인시 수지구 신봉동 954-6"/>
    <x v="0"/>
    <x v="2"/>
    <x v="107"/>
    <x v="3"/>
    <s v="0"/>
    <x v="1"/>
    <s v="우수처리 계획도_x000a_- 조경계획도 미첨부, 설계개요상 조경면적 기입_x000a_- 내부마감재료 기준 기입_x000a_- 층간바닥/경계벽 단면 상세도_x000a_- 차면설치계획_x000a_- 다락 산출식 검토 요청"/>
    <m/>
    <m/>
    <s v="○"/>
    <m/>
    <m/>
    <m/>
    <m/>
    <m/>
    <m/>
    <m/>
    <s v="○"/>
    <m/>
    <m/>
    <m/>
    <m/>
    <m/>
    <m/>
    <m/>
    <s v="○"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s v="○"/>
    <m/>
    <m/>
    <m/>
    <m/>
    <m/>
    <m/>
    <m/>
    <m/>
    <m/>
  </r>
  <r>
    <s v="신축"/>
    <s v="2020-건축허가과-신축허가-71"/>
    <s v="좌봉용 외 1"/>
    <s v="경기도 용인시 수지구 신봉동 954-5"/>
    <x v="0"/>
    <x v="2"/>
    <x v="108"/>
    <x v="3"/>
    <s v="0"/>
    <x v="1"/>
    <s v="필로티 건축물의 외부마감재료,불연/준불연 표기_x000a_- 다락 산출식 검토 요청"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63"/>
    <s v="김현수 외 1"/>
    <s v="경기도 용인시 수지구 상현동 1152"/>
    <x v="0"/>
    <x v="2"/>
    <x v="109"/>
    <x v="0"/>
    <s v="1"/>
    <x v="1"/>
    <s v="&lt;&lt;보완완료 누르지말아주세요! 보완 후 연락주세요&gt;&gt;_x000a_- 배치도 상 대지지레벨 표기할 것(종횡단면도와 일치여부 검토)_x000a_- 일조권-&gt;정북방향으로 검토내역 및 이격거리 표기 배치도 및 입면도에 표기할 것_x000a_- 조경계획도 제출할 것_x000a_- 지상2층 이상의 건축물에 대하여 소방관진입창 설계반영할 것_x000a_- 차면시설 검토 및 표기할 것_x000a_- 지하층산정도 제출할 것_x000a_- 가중지표면산정도 제출할 것_x000a_- 가중지표면산정도 제출할 것-&gt;해석전화요청_x000a_- 건축개요 상 조경 현황/설치 면적 재확인(조경면적산출표 면적과 상이함)_x000a_- 서류인증할 것"/>
    <m/>
    <m/>
    <m/>
    <m/>
    <s v="○"/>
    <m/>
    <m/>
    <m/>
    <m/>
    <m/>
    <s v="○"/>
    <m/>
    <m/>
    <m/>
    <m/>
    <m/>
    <m/>
    <s v="○"/>
    <m/>
    <m/>
    <m/>
    <m/>
    <m/>
    <m/>
    <m/>
    <m/>
    <m/>
    <m/>
    <m/>
    <s v="○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s v="○"/>
    <m/>
    <m/>
    <m/>
    <m/>
    <m/>
    <m/>
    <m/>
    <m/>
    <m/>
  </r>
  <r>
    <s v="신축"/>
    <s v="2020-건축허가과-신축허가-4"/>
    <s v="교보자산신탁(주)"/>
    <s v="경기도 용인시 수지구 성복동 500-12 외4필지"/>
    <x v="0"/>
    <x v="2"/>
    <x v="110"/>
    <x v="1"/>
    <s v="0"/>
    <x v="2"/>
    <s v="건축보완_x000a_1. 허가조서 및 검사조서 작성_x000a_2. 도로대장 관련 서류_x000a_3. 토목옹벽도면과 건축배치도 옹벽 이격거리가 다름_x000a_4. 공작물축조배치도 및 옹벽상세도"/>
    <m/>
    <s v="○"/>
    <m/>
    <m/>
    <m/>
    <m/>
    <s v="○"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43"/>
    <s v="김연숙"/>
    <s v="경기도 용인시 수지구 신봉동 749"/>
    <x v="0"/>
    <x v="2"/>
    <x v="111"/>
    <x v="0"/>
    <s v="1"/>
    <x v="0"/>
    <s v="건축개요 상 법적 건폐율 수정/성장관리방안적용여부 표기할 것._x000a_- 대지종횡단면와 배치도 일치시킬 것_x000a_- 배치도 상에 대지경계선으로의 이격거리 표기할 것_x000a_- 평면도 상 다가구주택 주출입구 명칭 삭제할것_x000a_- 공작물축조신고 대상 검토(대상시, 배치도, 구조도, L형옹벽이 아닌경우 대지안전확인서)_x000a_- 높이 9m 이상의 건축물에 대하여 외벽마감재료 불연재료 또는 준불연재료로 할 것_x000a_- 지상2층 이상의 건축물에 대하여 소방관진입창 설계반영할 것_x000a_- 단면도 상에 최하층 구조,재료,마감표기할 것_x000a_- 실내재료마감표 -&gt; 허가사항과 상이함, 해당없는 내용은 삭제할 것_x000a_- 지하층산정도 제출할 것_x000a_- 가중지표면산정도 제출할 것_x000a_- 범죄예방 기준검토서(건축법제53조의2)_x000a_- 거실등의 방습을 위한 조치 반영할 것(건축법시행령 제52조)"/>
    <m/>
    <s v="○"/>
    <m/>
    <m/>
    <s v="○"/>
    <m/>
    <m/>
    <m/>
    <m/>
    <m/>
    <m/>
    <m/>
    <m/>
    <s v="○"/>
    <m/>
    <m/>
    <m/>
    <s v="○"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s v="○"/>
    <m/>
    <m/>
    <m/>
    <m/>
    <m/>
  </r>
  <r>
    <s v="신축"/>
    <s v="2020-건축허가과-신축허가-156"/>
    <s v="김태견 외 1"/>
    <s v="경기도 용인시 수지구 성복동 515"/>
    <x v="0"/>
    <x v="3"/>
    <x v="112"/>
    <x v="0"/>
    <s v="0"/>
    <x v="3"/>
    <s v="보강토옹벽을 포함한 토지안전확인서(보강토옹벽 3미터)_x000a_-나동 외부마감재료 불연,준불연 이상(9미터이상)_x000a_-가동 내부마감재료 주요구조부 내화구조 또는 불연재료"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</r>
  <r>
    <s v="신축"/>
    <s v="2020-건축허가과-신축허가-54"/>
    <s v="이동호 외 1"/>
    <s v="경기도 용인시 수지구 고기동 724-2"/>
    <x v="0"/>
    <x v="3"/>
    <x v="113"/>
    <x v="0"/>
    <s v="1"/>
    <x v="1"/>
    <s v="1. 지하1층, 2층 바닥면적 산정 재검토_x000a_2. 평면도 열 추가 표기바람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3"/>
    <s v="김태숙"/>
    <s v="경기도 용인시 수지구 고기동 247-5 외1필지"/>
    <x v="0"/>
    <x v="3"/>
    <x v="114"/>
    <x v="1"/>
    <s v="1"/>
    <x v="0"/>
    <s v="1. 신청서에 지역지구 입력_x000a_2. 구조안전확인서 : 높이 확인_x000a_3. 1층 바닥면적 : 2번 면적 재검토_x000a_4. 설계개요 : 134-37번지 -&gt; 산134-37번지로 정정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84"/>
    <s v="마리에이전시유한회사"/>
    <s v="경기도 용인시 수지구 고기동 338-1"/>
    <x v="0"/>
    <x v="3"/>
    <x v="115"/>
    <x v="3"/>
    <s v="0"/>
    <x v="2"/>
    <s v="1. 주차계획도_x000a_2. 건축개요에 작업실이 어느 용도의 부속용도인지 표기 바람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25"/>
    <s v="(주)아가페디앤씨"/>
    <s v="경기도 용인시 수지구 동천동 604-6 외2필지"/>
    <x v="0"/>
    <x v="3"/>
    <x v="116"/>
    <x v="1"/>
    <s v="0"/>
    <x v="0"/>
    <s v="1)건축개요 없음_x000a_2)진출입계획도면_x000a_3)대지 종횡단면도 번호 안맞음_x000a_4)공작물 구조도_x000a_5)구조안전확인서 및 구조 계산서_x000a_6)실내재료 마감표_x000a_7)건축법 40조에 의한 대지의 구조안전확인서_x000a_8)진출입계획 제출"/>
    <s v="○"/>
    <s v="○"/>
    <s v="○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57"/>
    <s v="김은주 외 1"/>
    <s v="경기도 용인시 수지구 신봉동 706-13"/>
    <x v="0"/>
    <x v="3"/>
    <x v="117"/>
    <x v="2"/>
    <s v="2"/>
    <x v="1"/>
    <s v="세움터 주차장 용도 재설정, 지역지구설정_x000a_구조안전확인서, 구조계산서_x000a_정보통신협의도서_x000a_지하산정 및 가중평균지표산정도_x000a_지상권동의서_x000a_지하2층평면치수와 면적산출표치수 상이_x000a_평면도 구조체중심선으로 치수선 수정_x000a_3층 계단 및 엘리베이터 제외한 바닥부분은 바닥면적에 산입_x000a_엘리베이터장애인용임을 확인할 수 있는 서류-아닐시 면적에 산입_x000a_입면도 중 정면도 추가_x000a_횡단면도-화장실 창고 위치 바뀜, 3층테라스 상부 지붕 표현_x000a_3층테라스 상부 지붕있음-1m공제하여 3층바닥면적에 산입_x000a_승강기위치 단면도 상 확인안됨-주변 구조물 표현(벽,기계실 등)_x000a_가중평균지표면 3M마다 재산정(지하전체)_x000a_지표면1m초과 구조물은 건축면적에 산입(지하층산정근거도2 지표레벨이 1760으로 건축면적산입구간 발생함)"/>
    <s v="○"/>
    <m/>
    <m/>
    <m/>
    <m/>
    <m/>
    <m/>
    <m/>
    <s v="○"/>
    <m/>
    <m/>
    <m/>
    <m/>
    <m/>
    <m/>
    <m/>
    <m/>
    <s v="○"/>
    <m/>
    <m/>
    <m/>
    <m/>
    <m/>
    <m/>
    <s v="○"/>
    <m/>
    <m/>
    <m/>
    <m/>
    <m/>
    <m/>
    <m/>
    <s v="○"/>
    <m/>
    <m/>
    <m/>
    <m/>
    <m/>
    <m/>
    <s v="○"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</r>
  <r>
    <s v="신축"/>
    <s v="2020-건축허가과-신축허가-12"/>
    <s v="오명순"/>
    <s v="경기도 용인시 수지구 성복동 555-4 외1필지"/>
    <x v="0"/>
    <x v="3"/>
    <x v="118"/>
    <x v="1"/>
    <s v="1"/>
    <x v="4"/>
    <s v="건축추가보완_x000a_1.신청서-동별개요- 높이 상이함. 수정요망_x000a_2. 신청서 및 설계개요에 제2종근생(휴게음식점) 이 맞는지 확인요망-휴게음식점은 면적 300이상이어야 함_x000a_3. 도로대장 첨부 및 인감첨부_x000a_4. 토지사용승낙서 사용기간 삭제_x000a_5. 우수처리계획도가 토목도면과 상이_x000a_6. 지하층 관련(조치필요여부 확인서) - 토지굴착 및 옹벽도-흙막이 구조(지하 2층 이상의 지하층을 설치하는 경우 또는 지하 1층을 설치하는 경우로서 법 제27조에 따른 건축허가 현장조사ㆍ검사 또는 확인시 굴착으로 인하여 인접대지 석축 및 건축물 등에 영향이 있어 조치가 필요하다고 인정된 경우만해당한다)_x000a_7. 배치도 관련- 1동과 2동사이 계단부분 옹벽이 토목부분과 상이하고 주차장부분 조경계획도 토목과 상이_x000a_8. 평면도 관련- 지하층 부분 콘크리트 두께부분이 구조도면과 상이 , 연두색을 표현된 부분이 무슨 표현인지_x000a_9. 보강토 옹벽관련 - 시행규칙 제25조 - 콘크리트 옹벽이 아닐경우 건축사또는 건축구조기술사에 의한 토지의 구조안전 확인서 제출 _x000a_10. 옹벽상세도_x000a_11. 평면도와 면적산출표 센터부분 산정이 상이_x000a_12. 구조안전확인서에 파일기초란에 입력, 직인 입력_x000a_13. 지표면 산정_x000a_14. 지하층 산정_x000a_15. 주단면도- 종횡단면도 필요하므로 추가도면 입력_x000a_16. 창호평면도"/>
    <m/>
    <s v="○"/>
    <m/>
    <m/>
    <m/>
    <m/>
    <s v="○"/>
    <m/>
    <m/>
    <m/>
    <m/>
    <m/>
    <m/>
    <m/>
    <m/>
    <m/>
    <m/>
    <s v="○"/>
    <m/>
    <m/>
    <m/>
    <s v="○"/>
    <m/>
    <m/>
    <m/>
    <m/>
    <m/>
    <m/>
    <m/>
    <m/>
    <m/>
    <m/>
    <m/>
    <m/>
    <m/>
    <m/>
    <m/>
    <m/>
    <m/>
    <s v="○"/>
    <s v="○"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61"/>
    <s v="김연수"/>
    <s v="경기도 용인시 수지구 고기동 462-19 외3필지"/>
    <x v="0"/>
    <x v="3"/>
    <x v="119"/>
    <x v="1"/>
    <s v="1"/>
    <x v="1"/>
    <s v="1. 도로지정폐지변경신청서 : 462-23번지_x000a_2. 계단실 벽체 단열재 기초까지 연장 검토_x000a_3. 공작물축조신고서 : 2m를 넘는 석축도 기재_x000a_4. 석축 경사도 표기_x000a_5. 가중지표면으로 건축물 높이 재검토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s v="○"/>
    <m/>
    <m/>
    <m/>
    <m/>
    <m/>
    <s v="○"/>
    <m/>
    <m/>
    <m/>
    <m/>
    <m/>
    <m/>
    <m/>
    <m/>
    <m/>
    <m/>
    <s v="○"/>
    <m/>
  </r>
  <r>
    <s v="신축"/>
    <s v="2020-건축허가과-신축허가-80"/>
    <s v="이경희"/>
    <s v="경기도 용인시 수지구 고기동 143-26"/>
    <x v="0"/>
    <x v="4"/>
    <x v="120"/>
    <x v="2"/>
    <s v="0"/>
    <x v="1"/>
    <s v="1. 면적산출표 1층평면도와 지상1층 평면도 상이_x000a_2. 건축법 제52조제2항에 따른 외벽마감재료 검토_x000a_3. 농지보전부담금 납부영수증"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67"/>
    <s v="임용범"/>
    <s v="경기도 용인시 수지구 고기동 253-1"/>
    <x v="0"/>
    <x v="4"/>
    <x v="121"/>
    <x v="3"/>
    <s v="0"/>
    <x v="0"/>
    <s v="1. 구조안전확인서 : 기계, 전기 비구조요소 기재_x000a_2. 구조계산서_x000a_3. 1층 면적에서 9-10열, C-D'열 부분 면적 제외 이유_x000a_4. 지상4층 바닥면적 우측 모서리 제외부분 크기 재검토_x000a_5. 옥상조경 : 식재토심, 관수 및 배수시설, 방수 및 방근 조치관련 상세도면"/>
    <s v="○"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26"/>
    <s v="권정현 외 1"/>
    <s v="경기도 용인시 수지구 고기동 334 외2필지"/>
    <x v="0"/>
    <x v="4"/>
    <x v="122"/>
    <x v="0"/>
    <s v="1"/>
    <x v="0"/>
    <s v="1. 공작물 구조도_x000a_2. 1층 평면도 : 지붕선 표기_x000a_3. 현관앞 벽과 지붕으로 둘러쌓인 부분 바닥면적, 건축면적 산입 검토_x000a_4. 좌측면도 욕실 창 누락_x000a_5. 단열재 등급 표기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39"/>
    <s v="주식회사에프엠비스"/>
    <s v="경기도 용인시 수지구 고기동 222 외1필지"/>
    <x v="0"/>
    <x v="4"/>
    <x v="123"/>
    <x v="0"/>
    <s v="1"/>
    <x v="2"/>
    <s v="가. 면적산출표 재확인(오기 등 정정)_x000a_나. 세움터대리인위임장 첨부할 것._x000a_다. 배치도 상 도로점용구간 확인하여 표기할 것_x000a_라. 대지의 안전확인서 첨부_x000a_마. 대지 종,횡단면도 첨부_x000a_바. 지하층산정식 첨부할 것. 건축물의 뭍힌 부분 확인요망_x000a_사. 9m 넘는 건축물에 대하여 건축물 외벽마감재료 불연 또는 준불연재료로 표기할 것.(피로티 주차장 포함)_x000a_아. 건축물의 구조확인서 및 구조계산서 첨부_x000a_자. 지상권설정자의 동의서 첨부_x000a_차. 소방관진입창 표기할 것._x000a_카. 지표면 가중평균 산정하여 건축면적 확인할 것."/>
    <s v="○"/>
    <m/>
    <m/>
    <m/>
    <s v="○"/>
    <m/>
    <m/>
    <m/>
    <m/>
    <m/>
    <m/>
    <m/>
    <m/>
    <m/>
    <m/>
    <m/>
    <m/>
    <m/>
    <m/>
    <m/>
    <m/>
    <m/>
    <m/>
    <s v="○"/>
    <s v="○"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s v="○"/>
    <m/>
    <m/>
    <s v="○"/>
    <m/>
    <m/>
    <m/>
    <m/>
    <m/>
    <m/>
    <m/>
    <m/>
    <m/>
    <m/>
  </r>
  <r>
    <s v="신축"/>
    <s v="2020-건축허가과-신축허가-169"/>
    <s v="이선미"/>
    <s v="경기도 용인시 수지구 고기동 15-33 외2필지"/>
    <x v="0"/>
    <x v="5"/>
    <x v="124"/>
    <x v="0"/>
    <s v="1"/>
    <x v="0"/>
    <s v="가. 구조관련 검토서류 일체_x000a_나. 9m 이상의 건축물에 대하여 외벽마감재료 불연재료 등으로 계획하고 주단면도 상에 표기할 것.(허가조서 재검토 포함)_x000a_다. 공작물 축조신고 상 공작물 높이 재확인 및 구간별로 나눠서 신청할 것.(공작물 상세도 첨부포함)_x000a_라. 세움터 도서 인증 누락_x000a_마. 도로 가각정리 검토 및 표기할 것._x000a__x000a_* 관계법령 협의에 따라 추가보완이 발생할 수 있음"/>
    <s v="○"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s v="○"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59"/>
    <s v="타보르산영성선교회"/>
    <s v="경기도 용인시 수지구 고기동 695-1 외1필지"/>
    <x v="0"/>
    <x v="5"/>
    <x v="125"/>
    <x v="0"/>
    <s v="1"/>
    <x v="2"/>
    <s v="1. 대지지번 정정 (696-2, 696-3 번지가 696-1번지로 합병됨)_x000a_2. 법면 경사도 표기_x000a_3. 구조안전확인서, 구조계산서_x000a_4. 실내재료마감표 : 피난방화규칙 제24조에 따른 재료구분 표기바람 (불연, 준불연, 난연 등)_x000a_5. 최하층 바닥 단열재 표기_x000a_6. 건축법 시행령 제52조(거실등의 방습) 여부 확인 바람_x000a_7. 지하층 지표면 산정 : 벽체길이 재검토_x000a_8. 2층면적산출표 평면도와 상이"/>
    <s v="○"/>
    <m/>
    <s v="○"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s v="○"/>
    <m/>
    <m/>
    <m/>
    <m/>
    <s v="○"/>
    <m/>
    <m/>
    <m/>
    <m/>
    <m/>
    <m/>
    <m/>
    <m/>
    <m/>
    <m/>
    <m/>
    <m/>
    <m/>
    <m/>
    <m/>
    <m/>
    <m/>
    <m/>
    <m/>
    <m/>
    <s v="○"/>
    <m/>
    <s v="○"/>
    <m/>
    <m/>
    <m/>
    <m/>
    <m/>
    <m/>
    <m/>
    <m/>
    <m/>
    <m/>
  </r>
  <r>
    <s v="신축"/>
    <s v="2020-건축허가과-신축허가-102"/>
    <s v="이찬혁 외 1"/>
    <s v="경기도 용인시 수지구 동천동 145"/>
    <x v="0"/>
    <x v="5"/>
    <x v="126"/>
    <x v="2"/>
    <s v="0"/>
    <x v="2"/>
    <s v="건축주 연락처 수정 및 관련부서 협의_x000a_ㅡㅡㅡ_x000a__x000a_건축개요 비고란에 성장관리방안 관련하여 건폐율 완화 받은 내용기재_x000a_내화구조여야하는바 해당사항 도면에 반영(철골조의 경우 내화구조 아님)_x000a_외부마감재상 불연, 준불연사항 표기"/>
    <m/>
    <m/>
    <s v="○"/>
    <m/>
    <m/>
    <m/>
    <m/>
    <m/>
    <m/>
    <m/>
    <m/>
    <m/>
    <m/>
    <s v="○"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65"/>
    <s v="윤창균"/>
    <s v="경기도 용인시 수지구 상현동 345-5 외1필지"/>
    <x v="0"/>
    <x v="6"/>
    <x v="127"/>
    <x v="0"/>
    <s v="0"/>
    <x v="5"/>
    <s v="세움터기재-하수처리시설, 허가조서및검사조서(도로)_x000a_배수설비설치신고서_x000a_우측 진출입면 구조물에 대한 바닥,건축면적 산입 검토_x000a_건축법 시행령61조(내부마감)검토_x000a_범죄예방건축기준고시 검토_x000a_-----------------(추가보완)_x000a_개발행위-도로계획 검토:신청지는 두 개소의 출입구가 계획되었으나, 다수의 차량이 신청지 북측에 위치한 출입구를 이용하게 됨.  따라서, 법정도로에서 북측 출입로까지 개발행위허가 운영지침 3-3-2-1 도로 규정에 따른 폭 4미터 이상의 진입도로를 확보하여야 함._x000a_-----------------(추가보완)_x000a_2층 건축물의 피난.방화구조 등의 관한 규칙 제18조의2에 의거 소방차량이 진입가능한 곳에 소방진입창 설치 요함."/>
    <m/>
    <m/>
    <s v="○"/>
    <m/>
    <m/>
    <m/>
    <m/>
    <m/>
    <m/>
    <m/>
    <m/>
    <m/>
    <m/>
    <m/>
    <m/>
    <m/>
    <s v="○"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s v="○"/>
    <m/>
    <m/>
    <m/>
    <m/>
    <m/>
  </r>
  <r>
    <s v="신축"/>
    <s v="2020-건축허가과-신축허가-52"/>
    <s v="코러스카운티㈜"/>
    <s v="경기도 용인시 수지구 동천동 117-4"/>
    <x v="0"/>
    <x v="6"/>
    <x v="128"/>
    <x v="3"/>
    <s v="0"/>
    <x v="0"/>
    <s v="소방관진입창 미설치(건축물의 피난, 방화구조 등의 관한 규칙 제18조의2의 규정에 맞게 설치 요함)_x000a_1층 방풍실 출입구 유도등 설치 요함,_x000a_가스누설경보기 미설치_x000a_소방전기 시방서는 설치되는 시설만 작성_x000a_소방시설 설치계획표 재확인 요함.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85"/>
    <s v="이건주 외 1"/>
    <s v="경기도 용인시 수지구 동천동 581-51"/>
    <x v="0"/>
    <x v="6"/>
    <x v="129"/>
    <x v="1"/>
    <s v="0"/>
    <x v="1"/>
    <s v="지역계수 0.22만 표기, g삭제_x000a_사용설계기준&gt;건축구조기준으로 변경_x000a_건축법 40조에 따른 대지안전확인서 제출_x000a_공작물 축조 배치도, 상세도_x000a_도로대장_x000a_종횡단면도 상 대지레벨 표시_x000a_경사지붕 면적의 경우 주용도 건축물 수평투영면적의 70%이상계획하여야하는바 해당사항 검토하여 개별배치도 상 표기_x000a_낙엽교목의 경우 수고 4m이상이어야하는바 해당사항 검토, 낙엽교목 전부 근원직경 입력_x000a_위임장 이건주 만 첨부 나머지 건축주 것도 첨부_x000a_세움터상 공작물축조신고사항입력_x000a_세움터상 이건주외14인으로 입력되어있는 사항 이건주로 표기_x000a_토지주는 16인, 건축주는 15인인 사항으로 진행되는 건인지"/>
    <m/>
    <s v="○"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s v="○"/>
    <m/>
    <m/>
    <m/>
    <m/>
    <m/>
    <m/>
    <m/>
    <m/>
    <m/>
    <m/>
    <s v="○"/>
    <m/>
    <m/>
    <m/>
    <m/>
    <m/>
    <m/>
    <s v="○"/>
    <m/>
    <m/>
    <m/>
    <m/>
    <m/>
    <m/>
    <s v="○"/>
    <m/>
    <m/>
    <m/>
  </r>
  <r>
    <s v="신축"/>
    <s v="2020-건축허가과-신축허가-104"/>
    <s v="이재원 외 1"/>
    <s v="경기도 용인시 수지구 고기동 204-2 외1필지"/>
    <x v="0"/>
    <x v="6"/>
    <x v="130"/>
    <x v="0"/>
    <s v="1"/>
    <x v="1"/>
    <s v="1. 용도 확인 바람_x000a_2. 도로대장_x000a_3. 토목도면 재업로드_x000a_4. 의제사항 체크_x000a_5. 공작물축조신고서, 공작물 배치도 및 구조도_x000a_6. 지역지구 확인 바람_x000a_7. 면적산출근거 : 지하2층 표기 정정_x000a_8. 지하층 및 가중지표면 산출도_x000a_9. 소방관 진입창 설치"/>
    <m/>
    <s v="○"/>
    <m/>
    <m/>
    <s v="○"/>
    <s v="○"/>
    <s v="○"/>
    <m/>
    <m/>
    <m/>
    <m/>
    <m/>
    <m/>
    <m/>
    <m/>
    <s v="○"/>
    <m/>
    <s v="○"/>
    <m/>
    <m/>
    <m/>
    <m/>
    <m/>
    <m/>
    <m/>
    <m/>
    <m/>
    <m/>
    <m/>
    <m/>
    <m/>
    <m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88"/>
    <s v="홍왕석 외 1"/>
    <s v="경기도 용인시 수지구 고기동 489-31 외1필지"/>
    <x v="0"/>
    <x v="6"/>
    <x v="131"/>
    <x v="1"/>
    <s v="2"/>
    <x v="2"/>
    <s v="1. 우수계획 재검토 _x000a_2. 건축물 용도에 부합하는 합리적인 계획으로 지상1층 평면(창고) 재검토_x000a__x000a_&lt;소방서 보완사항 추가&gt;_x000a_- 소방시설 설계업 도급계약서 미 첨부."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116"/>
    <s v="임숙자"/>
    <s v="경기도 용인시 수지구 고기동 105"/>
    <x v="0"/>
    <x v="6"/>
    <x v="132"/>
    <x v="3"/>
    <s v="0"/>
    <x v="1"/>
    <s v="8m 도로가 어떤 도로인지 표기, 현황도로 해치 표기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</r>
  <r>
    <s v="신축"/>
    <s v="2020-건축허가과-신축허가-117"/>
    <s v="조병일"/>
    <s v="경기도 용인시 수지구 동천동 942-2"/>
    <x v="0"/>
    <x v="7"/>
    <x v="133"/>
    <x v="4"/>
    <s v="0"/>
    <x v="6"/>
    <s v="&lt;보완완료 누르지 마세요&gt;_x000a__x000a_관련부서 협의_x000a_-----------------------_x000a_- 배치도 상 방향 상이함. &amp; 배치도 상 인접대지레벨 표시 요망_x000a_- 건축법시행령 제91조의3 규정에 따라 3층 이상 필로티형식 건축물로서 건축구조기술사의 협력을 받아야 함. _x000a_   같은 법 제8항에 따라 구조도 등 구조관련 서류에 함께 인증 요망._x000a_- 건축법 시행령 제35조 규정에 의거 5층 이상인 층의 바닥면적이 200제곱을 넘을 경우 피난 또는 특별피난계단으로_x000a_   설치하여야 함. 설계개요 상 5층 바닥면적은 200이 넘고, 면적산출표 상 바닥면적 산출은 192.67제곱임. 확인 및 일치 바람. _x000a_- 오피스텔 전용면적 산정 시 외벽의 내부선을 기준으로 산정하여야 함. 전용면적 산출표 상 평면도와 비료하여 _x000a_   내부선 기준 산정 재작성 바람.(평면도 상 내부선 길이와 전용면적 산출 내부선 길이가 상이함.)_x000a_- 층간바닥구도 관련, 단면도 상 마감몰탈 두께 추가 기재 바람.(소음방지 차단구조기준에 따라 마감 몰탈 40mm이상 필요)_x000a_- 피난방화규칙 제24조에 따라 오피스텔의 거실벽, 반자, 주된복도·계단·기타 통로의 벽, 반자 마감 등은 _x000a_   불연 또는 준불연으로만 하여야 함.(난연x) _x000a_- 외부마감표 상 마감재료 불연, 준불연 별도 표기 바람._x000a_- 건축법 제53조의2 규정에 의거 범죄예방 건축기준 고시 및 건축물의 범죄예방 설계 가이드라인에 따라_x000a_   범죄예방 적용 기준 체크리스트, 확인서 제출_x000a__x000a_0. 추가 보완사항 있을 수 있음."/>
    <m/>
    <m/>
    <s v="○"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s v="○"/>
    <s v="○"/>
    <m/>
    <m/>
    <m/>
    <m/>
    <m/>
    <m/>
    <m/>
    <m/>
    <m/>
    <m/>
    <m/>
    <m/>
    <m/>
    <m/>
    <s v="○"/>
    <m/>
    <m/>
    <m/>
    <m/>
    <s v="○"/>
    <m/>
    <m/>
    <m/>
    <m/>
    <m/>
  </r>
  <r>
    <s v="신축"/>
    <s v="2020-건축허가과-신축허가-174"/>
    <s v="(주)토토키드"/>
    <s v="경기도 용인시 수지구 동천동 563-2 외1필지"/>
    <x v="0"/>
    <x v="7"/>
    <x v="134"/>
    <x v="2"/>
    <s v="0"/>
    <x v="2"/>
    <s v="563-14번지 합필하여야함. 시행령 3조1항 규정에 의거 건축물이 걸치지 않는 필지의 경우 합필하여야 하나_x000a_  토지소유자가 다를 경우 하나의 대지로 볼수 없음. 소유권 정리 필요_x000a_- 옥탑층 테라스 나와있는 부분 관련 2층 바닥면적 산입 필요(지붕 끝으로부터 1m 후퇴한 면적 기준으로) _x000a_  -&gt; 연면적 변경될 시 관련부서 재협의 필요_x000a__x000a_0. 추가 보완사항 있을 수 있음._x000a_--------------------------------------_x000a_0. 용인소방서 보완_x000a_ -  상기 대상은 다중이용업소 건축물로 2층, 3층 비상구는 주된 출입구의 반대방향으로(긴변의 2/1이상 떨어진 위치) _x000a_     설치하고, 피난방향으로 열리는구조 및 방화문으로 설치할 것._x000a_       ※ (참고) 다중이용업소의 안전관리에 관한 특별법 시행규칙 별표2 _x000a_ - (2층,3층) 준비실 화기 사용 시 감지기는 적응성(정온식)있는 감지기로 설치."/>
    <m/>
    <s v="○"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s v="○"/>
    <m/>
    <m/>
    <m/>
    <m/>
    <m/>
    <m/>
    <m/>
    <s v="○"/>
    <m/>
    <m/>
    <m/>
    <m/>
    <m/>
    <m/>
    <m/>
    <m/>
    <m/>
    <m/>
    <m/>
    <m/>
  </r>
  <r>
    <s v="신축"/>
    <s v="2020-건축허가과-신축허가-62"/>
    <s v="주식회사씨앤힐개발"/>
    <s v="경기도 용인시 수지구 신봉동 620 외3필지"/>
    <x v="0"/>
    <x v="7"/>
    <x v="135"/>
    <x v="1"/>
    <s v="1"/>
    <x v="1"/>
    <s v="1. 기본도면-하위폴더 생성하여 종류별로 도면 분류_x000a_2. 2m 이상의 보강토옹벽 건축사 확인(시행규칙 제25조)_x000a_3. 주택건설사업검토대상 확인가능한 서류_x000a_4. 부동산개발업검토대상 확인가능한 서류_x000a_5. 토지사용동의서_x000a_6. 하부오픈공간 단열재두께 및 등급 표기_x000a_    (주방식당과 외기 면한 부분)_x000a_7. 2m 이상의 보강토옹벽 건축사 확인(시행규칙 제25조)_x000a_8. 난간 1.2m 확인_x000a_9. B타입 지하1층 현관 바닥면적에 산입_x000a_10. B타입 1층마당 전면 연속벽은 무엇인지_x000a_11. 도로지번 세움터(기본개요)삭제, 토지이용계획구체적으로_x000a_12. 구조안전확인서 비구조요소기입-없으면 없음으로 기입_x000a_------------------------(추가보완)_x000a_1. 교통개선팀- 사업지 우측도로는 경사도가 10%이상인 도로로 선형 직선화 검토_x000a_2. 하수도법(하수처리구역외 지역) _x000a_- 오수처리시설 설치신고서를(오수량산정표, 설계도면, 등록증사본, 여재, 산기관인증서, 외벽보호계획도면, 설치위치도 등 제반서류 포함)  첨부하여 재협의 할 것._x000a_- 동별로 오수처리시설을 설치하는 경우 동별 오수처리시설 설치신고서를 첨부하여 재협의 할 것."/>
    <m/>
    <s v="○"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s v="○"/>
    <m/>
    <m/>
    <m/>
    <m/>
    <m/>
    <m/>
    <m/>
    <s v="○"/>
    <m/>
    <m/>
    <m/>
    <m/>
    <m/>
    <m/>
    <m/>
    <m/>
    <m/>
    <m/>
    <m/>
    <m/>
  </r>
  <r>
    <s v="신축"/>
    <s v="2020-건축허가과-신축허가-132"/>
    <s v="주식회사하담"/>
    <s v="경기도 용인시 수지구 신봉동 481 외4필지"/>
    <x v="0"/>
    <x v="8"/>
    <x v="136"/>
    <x v="1"/>
    <s v="0"/>
    <x v="0"/>
    <s v="토지사용승락서, 지상권 서류 제출_x000a_- 공작물 축조신고서와 길이 상이함 _x000a_- 옹벽 구조도_x000a_- 배치도 상 인접대지 이격거리 표기_x000a_- 구조안전확인서(가,나동 OR 나동 추가)_x000a_- 구조계산서 용도 상이함_x000a_- 단열재 외벽 두께 - 가,나동 재검토_x000a_--------------------------------------------_x000a_기존보완 중 미보완사항_x000a_- 공작물 축조신고서와 길이 상이함 _x000a_- 옹벽 구조도_x000a_- 단열재 외벽 두께 - 가,나동 재검토_x000a_- 세움터 상 대지 : 도로지번 삭제_x000a_- 범죄예방(건축법 시행령 제63조의2) 적용설계"/>
    <s v="○"/>
    <s v="○"/>
    <m/>
    <m/>
    <m/>
    <m/>
    <m/>
    <m/>
    <m/>
    <m/>
    <m/>
    <m/>
    <s v="○"/>
    <m/>
    <m/>
    <m/>
    <m/>
    <m/>
    <m/>
    <m/>
    <m/>
    <m/>
    <m/>
    <m/>
    <s v="○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  <m/>
    <m/>
  </r>
  <r>
    <s v="신축"/>
    <s v="2020-건축허가과-신축허가-131"/>
    <s v="주식회사누리알엔디"/>
    <s v="경기도 용인시 수지구 신봉동 481 외6필지"/>
    <x v="0"/>
    <x v="9"/>
    <x v="137"/>
    <x v="1"/>
    <s v="0"/>
    <x v="0"/>
    <s v="토지사용승낙서 해당번지 확인 후 재업로드_x000a_- 토지사용승낙서 중 482번지 토지사용자 수정_x000a_- 지상권 신청인 확인 후 재업로드_x000a_- 공작물 축조신고서와 길이 상이함_x000a_- 옹벽 구조도_x000a_- 구조안전확인서 가동 연면적 상이함_x000a_- 구조계산서 용도 상이함_x000a_- 단열재 외벽 두께 - 가,나동 재검토_x000a_-----------------------------------------------------_x000a_기존 보완사항 중 미보완_x000a_- 공작물 축조신고서와 길이 상이함(공작물축조도-&gt;인증하기/배치도,공작물축조도,신고서 길이 상이함)_x000a_- 옹벽 구조도 _x000a_- 단열재 외벽 두께 - 가,나동 재검토_x000a_- 범죄예방(건축법 시행령 제63조의2) 적용설계"/>
    <s v="○"/>
    <s v="○"/>
    <m/>
    <m/>
    <m/>
    <m/>
    <m/>
    <m/>
    <m/>
    <m/>
    <m/>
    <m/>
    <s v="○"/>
    <m/>
    <m/>
    <m/>
    <m/>
    <m/>
    <m/>
    <m/>
    <m/>
    <m/>
    <m/>
    <m/>
    <s v="○"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s v="○"/>
    <m/>
    <m/>
    <m/>
    <m/>
    <m/>
    <m/>
    <s v="○"/>
    <m/>
    <m/>
    <m/>
    <m/>
    <m/>
  </r>
  <r>
    <s v="신축"/>
    <s v="2020-건축허가과-신축허가-168"/>
    <s v="이학우"/>
    <s v="경기도 용인시 수지구 신봉동 651-41 외2필지"/>
    <x v="0"/>
    <x v="9"/>
    <x v="138"/>
    <x v="0"/>
    <s v="1"/>
    <x v="1"/>
    <s v="&lt;&lt;보완완료 누르지말아주세요! 보완 후 연락주세요&gt;&gt;_x000a_- 구조도면 업로드 -&gt; 업로드 후 협의 진행_x000a_----------------------------------------------------_x000a_- 토지사용승낙서 면적 수정하여 제출할 것_x000a_- 도로지정 탭에 651-43번지 도로면적 수정할 것_x000a_- 도로관리대장 제출할 것_x000a_- 공작물축조신고 제출할 것(신청서,배치도,구조도)_x000a_- 배치도와 종횡단면도 상 6,7동 대지레벨 일치시킬것_x000a_- 9미터 이상 건축물인 경우, 외부마감은 불연/준불연재료 이상으로 설계할 것(도면에 표기)_x000a_- B동 소방관진입창은 소방차진입이 가능한 공터에 면할 것(평면도에도 소방관진입창 위치 표기요청)_x000a_- 단열재 등급표기할 것_x000a_- 주차장 천장,바닥 단열재 설계할 것_x000a_- 지하층/가중지표면 산정도 주차장 높이가 단면도상 높이와 상이함_x000a_- 토목도면 구적도 상 도로면적, 건축개요와 일치시킬 것_x000a_- 건축도면 배치도와 토목도면 배치 일치시킬 것_x000a_----------------------------------------------------_x000a_- 11/20일 기준 보완사항 : 기존과 동일"/>
    <m/>
    <s v="○"/>
    <m/>
    <m/>
    <s v="○"/>
    <m/>
    <s v="○"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s v="○"/>
    <m/>
    <m/>
    <m/>
    <m/>
    <m/>
    <m/>
    <m/>
    <m/>
    <m/>
    <m/>
    <m/>
    <m/>
    <m/>
    <s v="○"/>
    <m/>
    <m/>
    <s v="○"/>
    <m/>
    <m/>
    <m/>
    <m/>
    <s v="○"/>
    <m/>
    <s v="○"/>
    <m/>
    <m/>
    <m/>
    <m/>
    <m/>
    <m/>
    <m/>
    <m/>
    <m/>
    <m/>
  </r>
  <r>
    <s v="신축"/>
    <s v="2020-건축허가과-신축허가-9"/>
    <s v="씨에이치앤건설"/>
    <s v="경기도 용인시 수지구 풍덕천동 산 24-86"/>
    <x v="0"/>
    <x v="9"/>
    <x v="139"/>
    <x v="0"/>
    <s v="1"/>
    <x v="1"/>
    <s v="1. 개발행위 및 산지전용허가 일괄처리사항 확인_x000a_2. 건축설비도면 서류 일체_x000a_- 건축보완_x000a_1. 신청서에 중점경관지구 및 비행안전3구역 기재_x000a_2. 설비(위생)도면_x000a_3. 신청서 지번 산24-86만 기재_x000a_4. 도로대장으로 제출한 인감증명서 용도가 다르므로 인감증명서 다시 제출(이효경 외 3인)_x000a_5. 도로대장 ㈜생보부동산신탁 동의서 및 인간증명서 제출_x000a_6. 토지사용승낙서(이효경 외 3인) 인감증명서 용도에  내용에 맞게 다시 제출_x000a_7. 토지사용승낙서(생보부동산신탁) 및 인감증명서 제출_x000a_8. 설계개요에 위치에 1필지 삭제, 지역지구 추가입력_x000a_9. 도로지정세움터 입력에 관련지번 산24-86 추가_x000a_10. 구조안전확인서(4타입으로 4개 제출)추가제출_x000a_11. 오우수계획도_x000a_12. 배치도에 인접대지경계선 표현, 도로점용허가, 국유재산 관련, 도로지정 부분 표현, 점표현된거 삭제_x000a_13. 주단면도 지붕단열재의 허용두께 미달_x000a_14. 지하층 산정_x000a_15. 지표면 산정_x000a_16. A타입 건축면적 산정 다시 검토"/>
    <m/>
    <m/>
    <m/>
    <m/>
    <m/>
    <s v="○"/>
    <s v="○"/>
    <m/>
    <m/>
    <m/>
    <m/>
    <m/>
    <s v="○"/>
    <m/>
    <m/>
    <m/>
    <m/>
    <s v="○"/>
    <m/>
    <s v="○"/>
    <m/>
    <m/>
    <m/>
    <m/>
    <m/>
    <m/>
    <m/>
    <m/>
    <m/>
    <m/>
    <s v="○"/>
    <m/>
    <m/>
    <m/>
    <m/>
    <m/>
    <m/>
    <m/>
    <m/>
    <s v="○"/>
    <m/>
    <m/>
    <m/>
    <m/>
    <m/>
    <m/>
    <m/>
    <m/>
    <m/>
    <m/>
    <m/>
    <m/>
    <s v="○"/>
    <m/>
    <m/>
    <m/>
    <m/>
    <s v="○"/>
    <m/>
    <m/>
    <m/>
    <m/>
    <m/>
    <m/>
    <s v="○"/>
    <s v="○"/>
    <m/>
    <m/>
    <m/>
    <m/>
    <m/>
    <m/>
    <m/>
    <m/>
    <m/>
    <m/>
    <m/>
    <m/>
  </r>
  <r>
    <s v="신축"/>
    <s v="2020-건축허가과-신축허가-127"/>
    <s v="(주)아모르컴퍼니"/>
    <s v="경기도 용인시 수지구 동천동 산 92-1 외2필지"/>
    <x v="0"/>
    <x v="9"/>
    <x v="140"/>
    <x v="1"/>
    <s v="0"/>
    <x v="7"/>
    <s v="20.06.16 : 건축물 용도 면적 등이 제출하신 서류상 용도에 맞지 않아 건축물 용도 확인하여 수정, 개요와 도면 일치시키고 해당사항 수정 후 협의 예정_x000a_ㅡㅡㅡㅡㅡ _x000a_20.06.22 : 동천동 604-6번지의 경우 도로로 대지지번에서 제외시킬것_x000a_ㅡㅡㅡ_x000a_20.06.30 : 1)구조계산서_x000a_2)구조안전확인서 상 대지위치 및 용도 현황과 일치_x000a_3)실내재료마감표_x000a_4)공작물 구조도_x000a_5)대지종횡단면도 연번 안맞음_x000a_6)건축법 40조에 따른 대지의 구조안전확인서_x000a_7)축법 시행령 91조의3에 따른 토목분야 기술사 또는 국토개발분야의 지질 및 기반 기술사의 협력을 받은 지질조사, 흙막이벽,옹벽설치등에 관한 위해방지 및 기타 필요한 사항 관련 서류_x000a_8)진출입도로 계획 제출"/>
    <s v="○"/>
    <s v="○"/>
    <s v="○"/>
    <m/>
    <m/>
    <m/>
    <m/>
    <m/>
    <m/>
    <m/>
    <m/>
    <s v="○"/>
    <m/>
    <m/>
    <m/>
    <m/>
    <m/>
    <m/>
    <m/>
    <m/>
    <m/>
    <m/>
    <m/>
    <m/>
    <m/>
    <s v="○"/>
    <m/>
    <m/>
    <m/>
    <m/>
    <m/>
    <m/>
    <m/>
    <s v="○"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신축"/>
    <s v="2020-건축허가과-신축허가-25"/>
    <s v="(주)이지산업"/>
    <s v="경기도 용인시 수지구 풍덕천동 381-9 외4필지"/>
    <x v="0"/>
    <x v="9"/>
    <x v="141"/>
    <x v="0"/>
    <s v="1"/>
    <x v="1"/>
    <s v="건축보완-_x000a_1. 도로지정공고 인감 및 토지사용승낙서 인감의 용도가 맞지 않음. 용도맞게 작성 후 재첨부_x000a_2. 설계개요-4동에 비고란에 194A 수정,지역지구 추가입력_x000a_3. 오우수계획도 첨부_x000a_4. 신청서에 중점경관지구 및 비행안전3구역 기재_x000a_5. 설비(위생)도면_x000a_6. 배치도에  도로지정 부분 표현, 점표현된거 삭제_x000a_7. 공작물축조배치도 및 옹벽상세도_x000a_8. 구조안전확인서 4타입 작성_x000a_9. 주단면도 지붕단열재의 허용두께 미달_x000a_10. 지하층 산정_x000a_11. 지표면 산정_x000a_12. 대지종횡단면도 레벨 입력_x000a_13.180 A타입 건축면적 산정 다시 검토_x000a_토목도면 추가 보완_x000a_1. 배치도: 대지경계선 안에 점선 대지표시 삭제, 토목 최종도면과 일치시키기(조경계획등)_x000a_2. 도로관리대장2면, 배치도 , 대지종횡단면도, 오우수계획도 인증하기_x000a_3. 전기도면 첨부"/>
    <m/>
    <s v="○"/>
    <m/>
    <m/>
    <m/>
    <m/>
    <s v="○"/>
    <m/>
    <m/>
    <m/>
    <m/>
    <m/>
    <s v="○"/>
    <m/>
    <m/>
    <m/>
    <m/>
    <s v="○"/>
    <m/>
    <s v="○"/>
    <m/>
    <m/>
    <m/>
    <m/>
    <m/>
    <m/>
    <m/>
    <m/>
    <m/>
    <s v="○"/>
    <s v="○"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s v="○"/>
    <m/>
    <m/>
    <m/>
    <m/>
    <m/>
    <m/>
    <m/>
    <m/>
    <m/>
    <m/>
    <m/>
    <m/>
  </r>
  <r>
    <s v="신축"/>
    <s v="2020-건축허가과-신축허가-126"/>
    <s v="(주)아가페종합건설"/>
    <s v="경기도 용인시 수지구 동천동 604-6 외2필지"/>
    <x v="0"/>
    <x v="9"/>
    <x v="142"/>
    <x v="1"/>
    <s v="0"/>
    <x v="0"/>
    <s v="에너지 절약 설계관련 서류 보완후 협의예정_x000a_ㅡㅡㅡ_x000a_ 20.06.30 : _x000a_1)실내재료마감표_x000a_2)공작물 구조도_x000a_3)대지종횡단면도 연번 안맞음_x000a_4)건축법 40조에 따른 대지의 구조안전확인서_x000a_5)축법 시행령 91조의3에 따른 토목분야 기술사 또는 국토개발분야의 지질 및 기반 기술사의 협력을 받은 지질조사, 흙막이벽,옹벽설치등에 관한 위해방지 및 기타 필요한 사항 관련 서류_x000a_6)진출입도로 계획 제출_x000a_7)건축개요상 대지면적 기재 및 대지번지와 도로번지 구분하여 해당사항 정리하여 개요수정 요망"/>
    <m/>
    <s v="○"/>
    <s v="○"/>
    <m/>
    <m/>
    <m/>
    <m/>
    <m/>
    <m/>
    <m/>
    <m/>
    <s v="○"/>
    <m/>
    <m/>
    <m/>
    <m/>
    <m/>
    <m/>
    <m/>
    <m/>
    <m/>
    <m/>
    <m/>
    <m/>
    <m/>
    <s v="○"/>
    <m/>
    <m/>
    <m/>
    <m/>
    <m/>
    <m/>
    <m/>
    <s v="○"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</r>
  <r>
    <s v="신축"/>
    <s v="2020-건축허가과-신축허가-11"/>
    <s v="코리아신탁(주)"/>
    <s v="경기도 용인시 수지구 성복동 556-32 외3필지"/>
    <x v="0"/>
    <x v="9"/>
    <x v="143"/>
    <x v="1"/>
    <s v="0"/>
    <x v="2"/>
    <s v="에너지절약계획서 세움터 인증 다 안되어 있음_x000a_- 주택건설사업계획승인 허가취소된 증빙서류_x000a_1. 배치도: 토목토지이용계획도와 주차장부분 등 상이함 수정요망_x000a_2. 옹벽상세도 첨부"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s v="○"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</r>
  <r>
    <s v="신축"/>
    <s v="2020-건축허가과-신축허가-3"/>
    <s v="재단법인천주교수원교구유지재단"/>
    <s v="경기도 용인시 수지구 상현동 1124"/>
    <x v="0"/>
    <x v="9"/>
    <x v="144"/>
    <x v="5"/>
    <s v="1"/>
    <x v="8"/>
    <s v="대리인위임장_x000a_내화구조 검토(피난.방화 구조등의 기준에 관한 규칙 3조)_x000a_단열재(복합자재) 열관류율 확인_x000a_4충엘리베이터실 창호 삭제(창호도 포함)_x000a_지구단위계획구역지침 검토 내용_x000a_브릿지 안전난간 높이 표기_x000a_검사조서 상 기존 건축물에 대한 내용 기입(지상지장물)_x000a_구조도, 구조안전확인서(구조기술사날인), 구조계산서_x000a_건축선표기 위치수정_x000a_----------------(추가보완)_x000a_건축허가 전 도로점용허가를 득할 것._x000a_-------------(추가보완)_x000a_2.「주차장법 시행규칙」 제6조 제1항 제3호에 따라 평행주차의 차로(5m) 미확보된 평행주차구획(1면) 재배치검토_x000a_3. 소방시설 설계도서 미비_x000a_4. 에너지절약계획서 추가보완 관련서류를 작성하시기 바랍니다._x000a_세움터 하수처리시설 기입_x000a_계단실 사이의 도어 삭제(2,3층)_x000a_5층 외부계단실과 다목적실 사이의 통로 바닥면적 산입_x000a_-----------------------(재보완)_x000a_세움터 5층바닥면적수정_x000a_옥상광장 난간1.2m확인"/>
    <s v="○"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s v="○"/>
    <m/>
    <m/>
    <m/>
    <m/>
    <m/>
    <s v="○"/>
    <m/>
    <m/>
    <m/>
    <m/>
  </r>
  <r>
    <s v="신축"/>
    <s v="2020-건축허가과-신축허가-10"/>
    <s v="코리아신탁(주)"/>
    <s v="경기도 용인시 수지구 성복동 555-2 외7필지"/>
    <x v="0"/>
    <x v="9"/>
    <x v="145"/>
    <x v="0"/>
    <s v="1"/>
    <x v="1"/>
    <s v="주택건설사업계획승인 허가취소된 증빙서류_x000a_재해영향평가 보완(민원인 등록문서 확인)_x000a_-건축-_x000a_1. 세움터에 도로지정공고(도로관리대장 및 인감증명서 첨부)_x000a_2. 지하주차장 부분 연면적 포함- 신청서 및 설계개요 연면적 수정_x000a_3. 입면도: 1~7동 부분에 8~14동 추가표시_x000a_4. 구조안전확인서 및 계산서 첨부_x000a_5. 옹벽상세도 첨부"/>
    <s v="○"/>
    <s v="○"/>
    <m/>
    <m/>
    <m/>
    <m/>
    <s v="○"/>
    <m/>
    <m/>
    <m/>
    <m/>
    <m/>
    <m/>
    <m/>
    <m/>
    <m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m/>
    <m/>
    <m/>
    <m/>
    <m/>
    <m/>
    <m/>
    <m/>
    <m/>
    <m/>
    <m/>
    <s v="○"/>
    <m/>
    <m/>
    <m/>
    <m/>
    <m/>
    <m/>
    <m/>
    <m/>
    <m/>
    <s v="○"/>
    <m/>
    <m/>
    <m/>
    <m/>
    <m/>
    <m/>
    <m/>
    <m/>
    <m/>
    <m/>
  </r>
  <r>
    <s v="신축"/>
    <s v="2020-건축허가과-신축허가-94"/>
    <s v="주현덕 외 2"/>
    <s v="경기도 용인시 수지구 성복동 27-1 외1필지"/>
    <x v="0"/>
    <x v="9"/>
    <x v="146"/>
    <x v="5"/>
    <s v="1"/>
    <x v="9"/>
    <s v="1. 공사계획도 안전 보완_x000a_2. 배치도 안전관련 보완 수정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3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CA95" firstHeaderRow="0" firstDataRow="1" firstDataCol="1"/>
  <pivotFields count="89">
    <pivotField showAll="0"/>
    <pivotField showAll="0"/>
    <pivotField showAll="0"/>
    <pivotField showAll="0"/>
    <pivotField showAll="0" defaultSubtotal="0">
      <items count="1">
        <item x="0"/>
      </items>
    </pivotField>
    <pivotField axis="axisRow" showAll="0" defaultSubtotal="0">
      <items count="10">
        <item x="9"/>
        <item x="0"/>
        <item x="1"/>
        <item x="2"/>
        <item x="3"/>
        <item x="4"/>
        <item x="5"/>
        <item x="6"/>
        <item x="7"/>
        <item x="8"/>
      </items>
    </pivotField>
    <pivotField showAll="0">
      <items count="14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t="default"/>
      </items>
    </pivotField>
    <pivotField axis="axisRow" showAll="0">
      <items count="7">
        <item x="1"/>
        <item x="0"/>
        <item x="2"/>
        <item x="3"/>
        <item x="4"/>
        <item x="5"/>
        <item t="default"/>
      </items>
    </pivotField>
    <pivotField showAll="0"/>
    <pivotField axis="axisRow" showAll="0">
      <items count="11">
        <item x="9"/>
        <item x="5"/>
        <item x="1"/>
        <item x="6"/>
        <item x="7"/>
        <item x="3"/>
        <item x="0"/>
        <item x="2"/>
        <item x="8"/>
        <item x="4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3">
    <field x="9"/>
    <field x="5"/>
    <field x="7"/>
  </rowFields>
  <rowItems count="92">
    <i>
      <x/>
    </i>
    <i r="1">
      <x/>
    </i>
    <i r="2">
      <x v="5"/>
    </i>
    <i>
      <x v="1"/>
    </i>
    <i r="1">
      <x v="7"/>
    </i>
    <i r="2">
      <x v="1"/>
    </i>
    <i>
      <x v="2"/>
    </i>
    <i r="1">
      <x/>
    </i>
    <i r="2">
      <x v="1"/>
    </i>
    <i r="1">
      <x v="1"/>
    </i>
    <i r="2">
      <x/>
    </i>
    <i r="2">
      <x v="1"/>
    </i>
    <i r="2">
      <x v="2"/>
    </i>
    <i r="1">
      <x v="2"/>
    </i>
    <i r="2">
      <x v="1"/>
    </i>
    <i r="2">
      <x v="2"/>
    </i>
    <i r="1">
      <x v="3"/>
    </i>
    <i r="2">
      <x/>
    </i>
    <i r="2">
      <x v="1"/>
    </i>
    <i r="2">
      <x v="2"/>
    </i>
    <i r="2">
      <x v="3"/>
    </i>
    <i r="1">
      <x v="4"/>
    </i>
    <i r="2">
      <x/>
    </i>
    <i r="2">
      <x v="1"/>
    </i>
    <i r="2">
      <x v="2"/>
    </i>
    <i r="1">
      <x v="5"/>
    </i>
    <i r="2">
      <x v="2"/>
    </i>
    <i r="1">
      <x v="7"/>
    </i>
    <i r="2">
      <x/>
    </i>
    <i r="2">
      <x v="1"/>
    </i>
    <i r="2">
      <x v="3"/>
    </i>
    <i r="1">
      <x v="8"/>
    </i>
    <i r="2">
      <x/>
    </i>
    <i>
      <x v="3"/>
    </i>
    <i r="1">
      <x v="8"/>
    </i>
    <i r="2">
      <x v="4"/>
    </i>
    <i>
      <x v="4"/>
    </i>
    <i r="1">
      <x/>
    </i>
    <i r="2">
      <x/>
    </i>
    <i>
      <x v="5"/>
    </i>
    <i r="1">
      <x v="2"/>
    </i>
    <i r="2">
      <x/>
    </i>
    <i r="1">
      <x v="4"/>
    </i>
    <i r="2">
      <x v="1"/>
    </i>
    <i>
      <x v="6"/>
    </i>
    <i r="1">
      <x/>
    </i>
    <i r="2">
      <x/>
    </i>
    <i r="1">
      <x v="1"/>
    </i>
    <i r="2">
      <x/>
    </i>
    <i r="2">
      <x v="1"/>
    </i>
    <i r="1">
      <x v="3"/>
    </i>
    <i r="2">
      <x v="1"/>
    </i>
    <i r="1">
      <x v="4"/>
    </i>
    <i r="2">
      <x/>
    </i>
    <i r="1">
      <x v="5"/>
    </i>
    <i r="2">
      <x v="1"/>
    </i>
    <i r="2">
      <x v="3"/>
    </i>
    <i r="1">
      <x v="6"/>
    </i>
    <i r="2">
      <x v="1"/>
    </i>
    <i r="1">
      <x v="7"/>
    </i>
    <i r="2">
      <x v="3"/>
    </i>
    <i r="1">
      <x v="9"/>
    </i>
    <i r="2">
      <x/>
    </i>
    <i>
      <x v="7"/>
    </i>
    <i r="1">
      <x/>
    </i>
    <i r="2">
      <x/>
    </i>
    <i r="1">
      <x v="1"/>
    </i>
    <i r="2">
      <x v="1"/>
    </i>
    <i r="1">
      <x v="2"/>
    </i>
    <i r="2">
      <x/>
    </i>
    <i r="2">
      <x v="1"/>
    </i>
    <i r="1">
      <x v="3"/>
    </i>
    <i r="2">
      <x/>
    </i>
    <i r="2">
      <x v="1"/>
    </i>
    <i r="1">
      <x v="4"/>
    </i>
    <i r="2">
      <x v="3"/>
    </i>
    <i r="1">
      <x v="5"/>
    </i>
    <i r="2">
      <x v="1"/>
    </i>
    <i r="1">
      <x v="6"/>
    </i>
    <i r="2">
      <x v="1"/>
    </i>
    <i r="2">
      <x v="2"/>
    </i>
    <i r="1">
      <x v="7"/>
    </i>
    <i r="2">
      <x/>
    </i>
    <i r="1">
      <x v="8"/>
    </i>
    <i r="2">
      <x v="2"/>
    </i>
    <i>
      <x v="8"/>
    </i>
    <i r="1">
      <x/>
    </i>
    <i r="2">
      <x v="5"/>
    </i>
    <i>
      <x v="9"/>
    </i>
    <i r="1">
      <x v="4"/>
    </i>
    <i r="2">
      <x/>
    </i>
    <i t="grand">
      <x/>
    </i>
  </rowItems>
  <colFields count="1">
    <field x="-2"/>
  </colFields>
  <colItems count="7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  <i i="59">
      <x v="59"/>
    </i>
    <i i="60">
      <x v="60"/>
    </i>
    <i i="61">
      <x v="61"/>
    </i>
    <i i="62">
      <x v="62"/>
    </i>
    <i i="63">
      <x v="63"/>
    </i>
    <i i="64">
      <x v="64"/>
    </i>
    <i i="65">
      <x v="65"/>
    </i>
    <i i="66">
      <x v="66"/>
    </i>
    <i i="67">
      <x v="67"/>
    </i>
    <i i="68">
      <x v="68"/>
    </i>
    <i i="69">
      <x v="69"/>
    </i>
    <i i="70">
      <x v="70"/>
    </i>
    <i i="71">
      <x v="71"/>
    </i>
    <i i="72">
      <x v="72"/>
    </i>
    <i i="73">
      <x v="73"/>
    </i>
    <i i="74">
      <x v="74"/>
    </i>
    <i i="75">
      <x v="75"/>
    </i>
    <i i="76">
      <x v="76"/>
    </i>
    <i i="77">
      <x v="77"/>
    </i>
  </colItems>
  <dataFields count="78">
    <dataField name="개수 : 구조확인서 및 구조계산서 누락" fld="11" subtotal="count" baseField="0" baseItem="0"/>
    <dataField name="개수 : 공작물 배치도 및 구조도 누락" fld="12" subtotal="count" baseField="0" baseItem="0"/>
    <dataField name="개수 : 실내재료마감표 누락" fld="13" subtotal="count" baseField="0" baseItem="0"/>
    <dataField name="개수 : 실외재료마감표 누락" fld="14" subtotal="count" baseField="0" baseItem="0"/>
    <dataField name="개수 : 소방관진입창 도서 누락" fld="15" subtotal="count" baseField="0" baseItem="0"/>
    <dataField name="개수 : 의제 협의 체크 누락" fld="16" subtotal="count" baseField="0" baseItem="0"/>
    <dataField name="개수 : 도로대장 누락" fld="17" subtotal="count" baseField="0" baseItem="0"/>
    <dataField name="개수 : 대지안전 확인서 누락" fld="18" subtotal="count" baseField="0" baseItem="0"/>
    <dataField name="개수 : 입면도 누락" fld="19" subtotal="count" baseField="0" baseItem="0"/>
    <dataField name="개수 : 종중규약 누락" fld="20" subtotal="count" baseField="0" baseItem="0"/>
    <dataField name="개수 : 조경계획도 누락" fld="21" subtotal="count" baseField="0" baseItem="0"/>
    <dataField name="개수 : 옹벽 토목구조기술자 검토서 누락" fld="22" subtotal="count" baseField="0" baseItem="0"/>
    <dataField name="개수 : 토지사용승낙서 누락" fld="23" subtotal="count" baseField="0" baseItem="0"/>
    <dataField name="개수 : 성장관리구역에 따른 개요의 인센티브내역 표기 누락" fld="24" subtotal="count" baseField="0" baseItem="0"/>
    <dataField name="개수 : 농지보전부담금 납부 영수증 누락" fld="25" subtotal="count" baseField="0" baseItem="0"/>
    <dataField name="개수 : 토목도면 일체 누락" fld="26" subtotal="count" baseField="0" baseItem="0"/>
    <dataField name="개수 : 배수설비 신고서 누락" fld="27" subtotal="count" baseField="0" baseItem="0"/>
    <dataField name="개수 : 지하층 가중지표면 산정 근거표 누락" fld="28" subtotal="count" baseField="0" baseItem="0"/>
    <dataField name="개수 : 다락산정 근거표 누락" fld="29" subtotal="count" baseField="0" baseItem="0"/>
    <dataField name="개수 : 전기, 위생, 기계 설비도면 일체 누락" fld="30" subtotal="count" baseField="0" baseItem="0"/>
    <dataField name="개수 : 건축사자격증 누락" fld="31" subtotal="count" baseField="0" baseItem="0"/>
    <dataField name="개수 : 창호도 누락" fld="32" subtotal="count" baseField="0" baseItem="0"/>
    <dataField name="개수 : 도로폐지 신청서 누락" fld="33" subtotal="count" baseField="0" baseItem="0"/>
    <dataField name="개수 : 대리인위임장 누락" fld="34" subtotal="count" baseField="0" baseItem="0"/>
    <dataField name="개수 : 지상권자 사용 동의서 누락" fld="35" subtotal="count" baseField="0" baseItem="0"/>
    <dataField name="개수 : 대지종횡단면도 누락" fld="36" subtotal="count" baseField="0" baseItem="0"/>
    <dataField name="개수 : 허가조서 누락" fld="37" subtotal="count" baseField="0" baseItem="0"/>
    <dataField name="개수 : 건축주 신상정보 누락" fld="38" subtotal="count" baseField="0" baseItem="0"/>
    <dataField name="개수 : 성장관리방안 체크리스트 누락" fld="39" subtotal="count" baseField="0" baseItem="0"/>
    <dataField name="개수 : 세움터 설계도서 인증 누락" fld="40" subtotal="count" baseField="0" baseItem="0"/>
    <dataField name="개수 : 오우수처리계획도면 누락" fld="41" subtotal="count" baseField="0" baseItem="0"/>
    <dataField name="개수 : 정북방향 일조권 검토 내역서 누락" fld="42" subtotal="count" baseField="0" baseItem="0"/>
    <dataField name="개수 : 용도지역/지구 입력누락" fld="43" subtotal="count" baseField="0" baseItem="0"/>
    <dataField name="개수 : 진출입계획, 주차계획도면 누락" fld="44" subtotal="count" baseField="0" baseItem="0"/>
    <dataField name="개수 : 공작물축조신고서 구간별로 신청 누락" fld="45" subtotal="count" baseField="0" baseItem="0"/>
    <dataField name="개수 : 에너지절약계획서 미인증" fld="46" subtotal="count" baseField="0" baseItem="0"/>
    <dataField name="개수 : 주택건설사업계획승인 허가취소된 증빙서류 누락" fld="47" subtotal="count" baseField="0" baseItem="0"/>
    <dataField name="개수 : 구조계산서와 구조도면 상이" fld="48" subtotal="count" baseField="0" baseItem="0"/>
    <dataField name="개수 : 건폐율/용적률 3째자리에서 반올림" fld="49" subtotal="count" baseField="0" baseItem="0"/>
    <dataField name="개수 : 신청서 오류" fld="50" subtotal="count" baseField="0" baseItem="0"/>
    <dataField name="개수 : 구조안전확인서 연면적, 높이, 지역계수 등 오류" fld="51" subtotal="count" baseField="0" baseItem="0"/>
    <dataField name="개수 : 구조안전확인서 작성자 오류" fld="52" subtotal="count" baseField="0" baseItem="0"/>
    <dataField name="개수 : 대지안의 공지 기준 위반" fld="53" subtotal="count" baseField="0" baseItem="0"/>
    <dataField name="개수 : 건축과 토목도면 주차구획 상이" fld="54" subtotal="count" baseField="0" baseItem="0"/>
    <dataField name="개수 : 대지종횡단면도 경사도 표기" fld="55" subtotal="count" baseField="0" baseItem="0"/>
    <dataField name="개수 : 반자높이 표기 누락" fld="56" subtotal="count" baseField="0" baseItem="0"/>
    <dataField name="개수 : 복합자재확인서 열관류율 누락" fld="57" subtotal="count" baseField="0" baseItem="0"/>
    <dataField name="개수 : 대지종단면도상 기존옹벽 표기 누락" fld="58" subtotal="count" baseField="0" baseItem="0"/>
    <dataField name="개수 : 외벽마감재료 불연재료 미표기" fld="59" subtotal="count" baseField="0" baseItem="0"/>
    <dataField name="개수 : 공작물 축조신고 미작성" fld="60" subtotal="count" baseField="0" baseItem="0"/>
    <dataField name="개수 : 입면과 배치도상 공작물 불일치" fld="61" subtotal="count" baseField="0" baseItem="0"/>
    <dataField name="개수 : 층간바닥설계 오류" fld="62" subtotal="count" baseField="0" baseItem="0"/>
    <dataField name="개수 : 배치도에 인접대지경계선 치수 표기" fld="63" subtotal="count" baseField="0" baseItem="0"/>
    <dataField name="개수 : 토목도면과 오우수계획도면 불일치" fld="64" subtotal="count" baseField="0" baseItem="0"/>
    <dataField name="개수 : 마감재료표 단면도에 표기 누락" fld="65" subtotal="count" baseField="0" baseItem="0"/>
    <dataField name="개수 : 단열재 등급 누락" fld="66" subtotal="count" baseField="0" baseItem="0"/>
    <dataField name="개수 : 오우수관로 최종방류구 미표기" fld="67" subtotal="count" baseField="0" baseItem="0"/>
    <dataField name="개수 : 도로지정탭 미입력" fld="68" subtotal="count" baseField="0" baseItem="0"/>
    <dataField name="개수 : 3미터마다 가중지표선 표기누락" fld="69" subtotal="count" baseField="0" baseItem="0"/>
    <dataField name="개수 : 석축경사도 표기 누락" fld="70" subtotal="count" baseField="0" baseItem="0"/>
    <dataField name="개수 : 배치도 대지종횡단면도 레벨 불일치" fld="71" subtotal="count" baseField="0" baseItem="0"/>
    <dataField name="개수 : 배치도에 도시계획도로 표기 누락" fld="72" subtotal="count" baseField="0" baseItem="0"/>
    <dataField name="개수 : 차로진입구간 경사도 미표기" fld="73" subtotal="count" baseField="0" baseItem="0"/>
    <dataField name="개수 : 접지면적 솔리드 해치 표기 누락" fld="74" subtotal="count" baseField="0" baseItem="0"/>
    <dataField name="개수 : 배치도상 도로점용구간 표기 누락" fld="75" subtotal="count" baseField="0" baseItem="0"/>
    <dataField name="개수 : 단열재 설계 오류" fld="76" subtotal="count" baseField="0" baseItem="0"/>
    <dataField name="개수 : 주차구획 면적 오류" fld="77" subtotal="count" baseField="0" baseItem="0"/>
    <dataField name="개수 : 면적산출 오류" fld="78" subtotal="count" baseField="0" baseItem="0"/>
    <dataField name="개수 : 차면시설 설계누락" fld="79" subtotal="count" baseField="0" baseItem="0"/>
    <dataField name="개수 : 가스저장설비이격기준" fld="80" subtotal="count" baseField="0" baseItem="0"/>
    <dataField name="개수 : 개요와 신청서의 건축물 높이 불일치" fld="81" subtotal="count" baseField="0" baseItem="0"/>
    <dataField name="개수 : 조경면적 최소길이 1미터 위반" fld="82" subtotal="count" baseField="0" baseItem="0"/>
    <dataField name="개수 : 범죄예방설계가이드라인에 따른 설계적용 누락" fld="83" subtotal="count" baseField="0" baseItem="0"/>
    <dataField name="개수 : 지구단위계획 지침상 지하층 설치 불가" fld="84" subtotal="count" baseField="0" baseItem="0"/>
    <dataField name="개수 : 구조안전확인서 kbc2016 사용 위반" fld="85" subtotal="count" baseField="0" baseItem="0"/>
    <dataField name="개수 : 발코니확장 전 거실 2.1미터 확보 위반" fld="86" subtotal="count" baseField="0" baseItem="0"/>
    <dataField name="개수 : 지표면가중평균선에서 높이 산정" fld="87" subtotal="count" baseField="0" baseItem="0"/>
    <dataField name="개수 : 기타(안전)" fld="8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슬라이서_범위" sourceName="범위">
  <pivotTables>
    <pivotTable tabId="3" name="피벗 테이블3"/>
  </pivotTables>
  <data>
    <tabular pivotCacheId="1">
      <items count="10">
        <i x="9" s="1"/>
        <i x="0" s="1"/>
        <i x="1" s="1"/>
        <i x="2" s="1"/>
        <i x="3" s="1"/>
        <i x="4" s="1"/>
        <i x="5" s="1"/>
        <i x="6" s="1"/>
        <i x="7" s="1"/>
        <i x="8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슬라이서_최대지상층수" sourceName="최대지상층수">
  <pivotTables>
    <pivotTable tabId="3" name="피벗 테이블3"/>
  </pivotTables>
  <data>
    <tabular pivotCacheId="1">
      <items count="6">
        <i x="1" s="1"/>
        <i x="0" s="1"/>
        <i x="2" s="1"/>
        <i x="3" s="1"/>
        <i x="4" s="1"/>
        <i x="5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슬라이서_주용도" sourceName="주용도">
  <pivotTables>
    <pivotTable tabId="3" name="피벗 테이블3"/>
  </pivotTables>
  <data>
    <tabular pivotCacheId="1">
      <items count="10">
        <i x="5" s="1"/>
        <i x="1" s="1"/>
        <i x="6" s="1"/>
        <i x="7" s="1"/>
        <i x="3" s="1"/>
        <i x="0" s="1"/>
        <i x="2" s="1"/>
        <i x="8" s="1"/>
        <i x="4" s="1"/>
        <i x="9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범위" cache="슬라이서_범위" caption="범위" style="슬라이서 스타일 1" rowHeight="273050"/>
  <slicer name="최대지상층수" cache="슬라이서_최대지상층수" caption="최대지상층수" style="슬라이서 스타일 1" rowHeight="273050"/>
  <slicer name="주용도" cache="슬라이서_주용도" caption="주용도" style="슬라이서 스타일 1" rowHeight="273050"/>
</slicer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AX48"/>
  <sheetViews>
    <sheetView showGridLines="0" tabSelected="1" workbookViewId="0">
      <selection activeCell="E14" sqref="E14"/>
    </sheetView>
  </sheetViews>
  <sheetFormatPr defaultRowHeight="30" customHeight="1" x14ac:dyDescent="0.3"/>
  <cols>
    <col min="1" max="3" width="9" style="16"/>
    <col min="4" max="4" width="2.25" style="16" customWidth="1"/>
    <col min="5" max="5" width="40.625" style="17" customWidth="1"/>
    <col min="6" max="6" width="8.5" style="17" bestFit="1" customWidth="1"/>
    <col min="7" max="7" width="5.625" style="17" customWidth="1"/>
    <col min="8" max="8" width="40.625" style="17" customWidth="1"/>
    <col min="9" max="9" width="6.75" style="17" bestFit="1" customWidth="1"/>
    <col min="10" max="10" width="5.625" style="17" customWidth="1"/>
    <col min="11" max="11" width="40.625" style="17" customWidth="1"/>
    <col min="12" max="12" width="6.75" style="16" bestFit="1" customWidth="1"/>
    <col min="13" max="13" width="9" style="16"/>
    <col min="14" max="14" width="29.625" style="16" bestFit="1" customWidth="1"/>
    <col min="15" max="15" width="44.375" style="16" bestFit="1" customWidth="1"/>
    <col min="16" max="16384" width="9" style="16"/>
  </cols>
  <sheetData>
    <row r="1" spans="5:50" ht="9.75" customHeight="1" x14ac:dyDescent="0.3"/>
    <row r="2" spans="5:50" ht="24" customHeight="1" x14ac:dyDescent="0.3"/>
    <row r="3" spans="5:50" ht="24" customHeight="1" x14ac:dyDescent="0.3"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</row>
    <row r="4" spans="5:50" s="29" customFormat="1" ht="24" customHeight="1" x14ac:dyDescent="0.3"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</row>
    <row r="5" spans="5:50" ht="24" customHeight="1" x14ac:dyDescent="0.3">
      <c r="H5" s="22"/>
      <c r="K5" s="22"/>
    </row>
    <row r="6" spans="5:50" ht="24" customHeight="1" x14ac:dyDescent="0.3"/>
    <row r="7" spans="5:50" ht="24" customHeight="1" x14ac:dyDescent="0.3"/>
    <row r="8" spans="5:50" ht="24" customHeight="1" thickBot="1" x14ac:dyDescent="0.35">
      <c r="N8" s="30"/>
      <c r="O8" s="30"/>
      <c r="P8" s="30"/>
      <c r="Q8" s="30"/>
      <c r="R8" s="30"/>
    </row>
    <row r="9" spans="5:50" ht="30" customHeight="1" x14ac:dyDescent="0.3">
      <c r="E9" s="20" t="s">
        <v>98</v>
      </c>
      <c r="F9" s="26">
        <f>Sheet3!B$1</f>
        <v>6.3829787234042548E-2</v>
      </c>
      <c r="H9" s="20" t="s">
        <v>135</v>
      </c>
      <c r="I9" s="26">
        <f>Sheet3!AM$1</f>
        <v>7.5093867334167707E-3</v>
      </c>
      <c r="J9" s="24"/>
      <c r="K9" s="20" t="s">
        <v>161</v>
      </c>
      <c r="L9" s="26">
        <f>Sheet3!BO$1</f>
        <v>3.5043804755944929E-2</v>
      </c>
      <c r="N9" s="31" t="str">
        <f>INDEX($E$9:$F$45,MATCH(LARGE($F$9:$F$45,1),$F$9:$F$45,0),1)</f>
        <v>공작물 배치도 및 구조도 누락</v>
      </c>
      <c r="O9" s="30" t="str">
        <f>INDEX($H$9:$I$45,MATCH(LARGE($I$9:$I$36,1),$I$9:$I$36,0),1)</f>
        <v>구조안전확인서 연면적, 높이, 지역계수 등 오류</v>
      </c>
      <c r="P9" s="30"/>
      <c r="Q9" s="30" t="str">
        <f>INDEX($K$9:$L$45,MATCH(LARGE($L$9:$L$36,1),$L$9:$L$36,0),1)</f>
        <v>면적산출 오류</v>
      </c>
      <c r="R9" s="30"/>
    </row>
    <row r="10" spans="5:50" ht="30" customHeight="1" x14ac:dyDescent="0.3">
      <c r="E10" s="18" t="s">
        <v>99</v>
      </c>
      <c r="F10" s="27">
        <f>Sheet3!C$1</f>
        <v>7.3842302878598248E-2</v>
      </c>
      <c r="H10" s="23" t="s">
        <v>136</v>
      </c>
      <c r="I10" s="27">
        <f>Sheet3!AN$1</f>
        <v>5.0062578222778474E-3</v>
      </c>
      <c r="K10" s="18" t="s">
        <v>162</v>
      </c>
      <c r="L10" s="27">
        <f>Sheet3!BP$1</f>
        <v>5.0062578222778474E-3</v>
      </c>
      <c r="N10" s="31" t="str">
        <f>INDEX($E$9:$F$45,MATCH(LARGE($F$9:$F$45,2),$F$9:$F$45,0),1)</f>
        <v>구조확인서 및 구조계산서 누락</v>
      </c>
      <c r="O10" s="30" t="str">
        <f>INDEX($H$9:$I$45,MATCH(LARGE($I$9:$I$36,2),$I$9:$I$36,0),1)</f>
        <v>신청서 오류</v>
      </c>
      <c r="P10" s="30"/>
      <c r="Q10" s="30" t="str">
        <f>INDEX($K$9:$L$45,MATCH(LARGE($L$9:$L$36,2),$L$9:$L$36,0),1)</f>
        <v>단열재 설계 오류</v>
      </c>
      <c r="R10" s="30"/>
    </row>
    <row r="11" spans="5:50" ht="30" customHeight="1" x14ac:dyDescent="0.3">
      <c r="E11" s="18" t="s">
        <v>100</v>
      </c>
      <c r="F11" s="27">
        <f>Sheet3!D$1</f>
        <v>2.5031289111389236E-2</v>
      </c>
      <c r="H11" s="23" t="s">
        <v>137</v>
      </c>
      <c r="I11" s="27">
        <f>Sheet3!AO$1</f>
        <v>3.1289111389236547E-2</v>
      </c>
      <c r="K11" s="18" t="s">
        <v>163</v>
      </c>
      <c r="L11" s="27">
        <f>Sheet3!BQ$1</f>
        <v>7.1339173967459327E-2</v>
      </c>
      <c r="N11" s="31" t="str">
        <f>INDEX($E$9:$F$45,MATCH(LARGE($F$9:$F$45,3),$F$9:$F$45,0),1)</f>
        <v>소방관진입창 도서 누락</v>
      </c>
      <c r="O11" s="30" t="str">
        <f>INDEX($H$9:$I$45,MATCH(LARGE($I$9:$I$36,3),$I$9:$I$36,0),1)</f>
        <v>외벽마감재료 불연재료 미표기</v>
      </c>
      <c r="P11" s="30"/>
      <c r="Q11" s="30" t="str">
        <f>INDEX($K$9:$L$45,MATCH(LARGE($L$9:$L$36,3),$L$9:$L$36,0),1)</f>
        <v>구조안전확인서 kbc2016 사용 위반</v>
      </c>
      <c r="R11" s="30"/>
    </row>
    <row r="12" spans="5:50" ht="30" customHeight="1" x14ac:dyDescent="0.3">
      <c r="E12" s="18" t="s">
        <v>101</v>
      </c>
      <c r="F12" s="27">
        <f>Sheet3!E$1</f>
        <v>1.2515644555694619E-3</v>
      </c>
      <c r="H12" s="23" t="s">
        <v>138</v>
      </c>
      <c r="I12" s="27">
        <f>Sheet3!AP$1</f>
        <v>3.629536921151439E-2</v>
      </c>
      <c r="K12" s="18" t="s">
        <v>164</v>
      </c>
      <c r="L12" s="27">
        <f>Sheet3!BR$1</f>
        <v>1.8773466833541929E-2</v>
      </c>
      <c r="N12" s="30"/>
      <c r="O12" s="30"/>
      <c r="P12" s="30"/>
      <c r="Q12" s="30"/>
      <c r="R12" s="30"/>
    </row>
    <row r="13" spans="5:50" ht="30" customHeight="1" x14ac:dyDescent="0.3">
      <c r="E13" s="18" t="s">
        <v>102</v>
      </c>
      <c r="F13" s="27">
        <f>Sheet3!F$1</f>
        <v>3.8798498122653319E-2</v>
      </c>
      <c r="H13" s="23" t="s">
        <v>139</v>
      </c>
      <c r="I13" s="27">
        <f>Sheet3!AQ$1</f>
        <v>2.5031289111389237E-3</v>
      </c>
      <c r="K13" s="18" t="s">
        <v>165</v>
      </c>
      <c r="L13" s="27">
        <f>Sheet3!BS$1</f>
        <v>2.5031289111389237E-3</v>
      </c>
    </row>
    <row r="14" spans="5:50" ht="30" customHeight="1" x14ac:dyDescent="0.3">
      <c r="E14" s="18" t="s">
        <v>103</v>
      </c>
      <c r="F14" s="27">
        <f>Sheet3!G$1</f>
        <v>7.5093867334167707E-3</v>
      </c>
      <c r="H14" s="23" t="s">
        <v>667</v>
      </c>
      <c r="I14" s="27">
        <f>Sheet3!AR$1</f>
        <v>8.7609511889862324E-3</v>
      </c>
      <c r="K14" s="18" t="s">
        <v>166</v>
      </c>
      <c r="L14" s="27">
        <f>Sheet3!BT$1</f>
        <v>1.5018773466833541E-2</v>
      </c>
    </row>
    <row r="15" spans="5:50" ht="30" customHeight="1" x14ac:dyDescent="0.3">
      <c r="E15" s="18" t="s">
        <v>104</v>
      </c>
      <c r="F15" s="27">
        <f>Sheet3!H$1</f>
        <v>1.7521902377972465E-2</v>
      </c>
      <c r="H15" s="23" t="s">
        <v>140</v>
      </c>
      <c r="I15" s="27">
        <f>Sheet3!AS$1</f>
        <v>1.2515644555694618E-2</v>
      </c>
      <c r="K15" s="18" t="s">
        <v>167</v>
      </c>
      <c r="L15" s="27">
        <f>Sheet3!BU$1</f>
        <v>1.2515644555694619E-3</v>
      </c>
    </row>
    <row r="16" spans="5:50" ht="30" customHeight="1" x14ac:dyDescent="0.3">
      <c r="E16" s="18" t="s">
        <v>105</v>
      </c>
      <c r="F16" s="27">
        <f>Sheet3!I$1</f>
        <v>1.5018773466833541E-2</v>
      </c>
      <c r="H16" s="23" t="s">
        <v>141</v>
      </c>
      <c r="I16" s="27">
        <f>Sheet3!AT$1</f>
        <v>1.0012515644555695E-2</v>
      </c>
      <c r="K16" s="18" t="s">
        <v>168</v>
      </c>
      <c r="L16" s="27">
        <f>Sheet3!BV$1</f>
        <v>7.5093867334167707E-3</v>
      </c>
    </row>
    <row r="17" spans="5:12" ht="30" customHeight="1" x14ac:dyDescent="0.3">
      <c r="E17" s="18" t="s">
        <v>106</v>
      </c>
      <c r="F17" s="27">
        <f>Sheet3!J$1</f>
        <v>7.5093867334167707E-3</v>
      </c>
      <c r="H17" s="23" t="s">
        <v>142</v>
      </c>
      <c r="I17" s="27">
        <f>Sheet3!AU$1</f>
        <v>2.002503128911139E-2</v>
      </c>
      <c r="K17" s="18" t="s">
        <v>169</v>
      </c>
      <c r="L17" s="27">
        <f>Sheet3!BW$1</f>
        <v>2.5031289111389237E-3</v>
      </c>
    </row>
    <row r="18" spans="5:12" ht="30" customHeight="1" x14ac:dyDescent="0.3">
      <c r="E18" s="18" t="s">
        <v>107</v>
      </c>
      <c r="F18" s="27">
        <f>Sheet3!K$1</f>
        <v>1.2515644555694619E-3</v>
      </c>
      <c r="H18" s="23" t="s">
        <v>143</v>
      </c>
      <c r="I18" s="27">
        <f>Sheet3!AV$1</f>
        <v>2.002503128911139E-2</v>
      </c>
      <c r="K18" s="18" t="s">
        <v>170</v>
      </c>
      <c r="L18" s="27">
        <f>Sheet3!BX$1</f>
        <v>2.6282853566958697E-2</v>
      </c>
    </row>
    <row r="19" spans="5:12" ht="30" customHeight="1" x14ac:dyDescent="0.3">
      <c r="E19" s="18" t="s">
        <v>108</v>
      </c>
      <c r="F19" s="27">
        <f>Sheet3!L$1</f>
        <v>7.5093867334167707E-3</v>
      </c>
      <c r="H19" s="23" t="s">
        <v>144</v>
      </c>
      <c r="I19" s="27">
        <f>Sheet3!AW$1</f>
        <v>7.5093867334167707E-3</v>
      </c>
      <c r="K19" s="18" t="s">
        <v>171</v>
      </c>
      <c r="L19" s="27">
        <f>Sheet3!BY$1</f>
        <v>5.0062578222778474E-3</v>
      </c>
    </row>
    <row r="20" spans="5:12" ht="30" customHeight="1" x14ac:dyDescent="0.3">
      <c r="E20" s="18" t="s">
        <v>109</v>
      </c>
      <c r="F20" s="27">
        <f>Sheet3!M$1</f>
        <v>3.7546933667083854E-3</v>
      </c>
      <c r="H20" s="23" t="s">
        <v>145</v>
      </c>
      <c r="I20" s="27">
        <f>Sheet3!AX$1</f>
        <v>2.5031289111389236E-2</v>
      </c>
      <c r="K20" s="18" t="s">
        <v>172</v>
      </c>
      <c r="L20" s="27">
        <f>Sheet3!BZ$1</f>
        <v>3.7546933667083854E-3</v>
      </c>
    </row>
    <row r="21" spans="5:12" ht="30" customHeight="1" x14ac:dyDescent="0.3">
      <c r="E21" s="18" t="s">
        <v>110</v>
      </c>
      <c r="F21" s="27">
        <f>Sheet3!N$1</f>
        <v>3.7546933667083858E-2</v>
      </c>
      <c r="H21" s="23" t="s">
        <v>146</v>
      </c>
      <c r="I21" s="27">
        <f>Sheet3!AY$1</f>
        <v>1.5018773466833541E-2</v>
      </c>
      <c r="K21" s="18" t="s">
        <v>665</v>
      </c>
      <c r="L21" s="27">
        <f>Sheet3!CA$1</f>
        <v>1.2515644555694619E-3</v>
      </c>
    </row>
    <row r="22" spans="5:12" ht="30" customHeight="1" x14ac:dyDescent="0.3">
      <c r="E22" s="19" t="s">
        <v>666</v>
      </c>
      <c r="F22" s="27">
        <f>Sheet3!O$1</f>
        <v>3.7546933667083854E-3</v>
      </c>
      <c r="H22" s="23" t="s">
        <v>147</v>
      </c>
      <c r="I22" s="27">
        <f>Sheet3!AZ$1</f>
        <v>1.2515644555694619E-3</v>
      </c>
      <c r="L22" s="28"/>
    </row>
    <row r="23" spans="5:12" ht="30" customHeight="1" x14ac:dyDescent="0.3">
      <c r="E23" s="18" t="s">
        <v>112</v>
      </c>
      <c r="F23" s="27">
        <f>Sheet3!P$1</f>
        <v>8.7609511889862324E-3</v>
      </c>
      <c r="H23" s="23" t="s">
        <v>148</v>
      </c>
      <c r="I23" s="27">
        <f>Sheet3!BA$1</f>
        <v>6.2578222778473091E-3</v>
      </c>
      <c r="L23" s="28"/>
    </row>
    <row r="24" spans="5:12" ht="30" customHeight="1" x14ac:dyDescent="0.3">
      <c r="E24" s="18" t="s">
        <v>113</v>
      </c>
      <c r="F24" s="27">
        <f>Sheet3!Q$1</f>
        <v>3.1289111389236547E-2</v>
      </c>
      <c r="H24" s="23" t="s">
        <v>149</v>
      </c>
      <c r="I24" s="27">
        <f>Sheet3!BB$1</f>
        <v>7.5093867334167707E-3</v>
      </c>
      <c r="L24" s="28"/>
    </row>
    <row r="25" spans="5:12" ht="30" customHeight="1" x14ac:dyDescent="0.3">
      <c r="E25" s="18" t="s">
        <v>114</v>
      </c>
      <c r="F25" s="27">
        <f>Sheet3!R$1</f>
        <v>2.2528160200250311E-2</v>
      </c>
      <c r="H25" s="23" t="s">
        <v>150</v>
      </c>
      <c r="I25" s="27">
        <f>Sheet3!BC$1</f>
        <v>1.2515644555694619E-3</v>
      </c>
      <c r="L25" s="28"/>
    </row>
    <row r="26" spans="5:12" ht="30" customHeight="1" x14ac:dyDescent="0.3">
      <c r="E26" s="18" t="s">
        <v>115</v>
      </c>
      <c r="F26" s="27">
        <f>Sheet3!S$1</f>
        <v>3.629536921151439E-2</v>
      </c>
      <c r="H26" s="23" t="s">
        <v>151</v>
      </c>
      <c r="I26" s="27">
        <f>Sheet3!BD$1</f>
        <v>3.7546933667083854E-3</v>
      </c>
    </row>
    <row r="27" spans="5:12" ht="30" customHeight="1" x14ac:dyDescent="0.3">
      <c r="E27" s="18" t="s">
        <v>116</v>
      </c>
      <c r="F27" s="27">
        <f>Sheet3!T$1</f>
        <v>8.7609511889862324E-3</v>
      </c>
      <c r="H27" s="23" t="s">
        <v>152</v>
      </c>
      <c r="I27" s="27">
        <f>Sheet3!BE$1</f>
        <v>5.0062578222778474E-3</v>
      </c>
    </row>
    <row r="28" spans="5:12" ht="30" customHeight="1" x14ac:dyDescent="0.3">
      <c r="E28" s="18" t="s">
        <v>117</v>
      </c>
      <c r="F28" s="27">
        <f>Sheet3!U$1</f>
        <v>1.1264080100125156E-2</v>
      </c>
      <c r="H28" s="23" t="s">
        <v>153</v>
      </c>
      <c r="I28" s="27">
        <f>Sheet3!BF$1</f>
        <v>3.7546933667083854E-3</v>
      </c>
    </row>
    <row r="29" spans="5:12" ht="30" customHeight="1" x14ac:dyDescent="0.3">
      <c r="E29" s="18" t="s">
        <v>118</v>
      </c>
      <c r="F29" s="27">
        <f>Sheet3!V$1</f>
        <v>1.2515644555694619E-3</v>
      </c>
      <c r="H29" s="23" t="s">
        <v>154</v>
      </c>
      <c r="I29" s="27">
        <f>Sheet3!BG$1</f>
        <v>1.0012515644555695E-2</v>
      </c>
    </row>
    <row r="30" spans="5:12" ht="30" customHeight="1" x14ac:dyDescent="0.3">
      <c r="E30" s="18" t="s">
        <v>119</v>
      </c>
      <c r="F30" s="27">
        <f>Sheet3!W$1</f>
        <v>5.0062578222778474E-3</v>
      </c>
      <c r="H30" s="23" t="s">
        <v>155</v>
      </c>
      <c r="I30" s="27">
        <f>Sheet3!BH$1</f>
        <v>8.7609511889862324E-3</v>
      </c>
    </row>
    <row r="31" spans="5:12" ht="30" customHeight="1" x14ac:dyDescent="0.3">
      <c r="E31" s="18" t="s">
        <v>120</v>
      </c>
      <c r="F31" s="27">
        <f>Sheet3!X$1</f>
        <v>3.7546933667083854E-3</v>
      </c>
      <c r="H31" s="23" t="s">
        <v>156</v>
      </c>
      <c r="I31" s="27">
        <f>Sheet3!BI$1</f>
        <v>2.5031289111389237E-3</v>
      </c>
    </row>
    <row r="32" spans="5:12" ht="30" customHeight="1" x14ac:dyDescent="0.3">
      <c r="E32" s="18" t="s">
        <v>121</v>
      </c>
      <c r="F32" s="27">
        <f>Sheet3!Y$1</f>
        <v>6.2578222778473091E-3</v>
      </c>
      <c r="H32" s="23" t="s">
        <v>157</v>
      </c>
      <c r="I32" s="27">
        <f>Sheet3!BJ$1</f>
        <v>1.3767209011264081E-2</v>
      </c>
    </row>
    <row r="33" spans="5:9" ht="30" customHeight="1" x14ac:dyDescent="0.3">
      <c r="E33" s="18" t="s">
        <v>122</v>
      </c>
      <c r="F33" s="27">
        <f>Sheet3!Z$1</f>
        <v>1.1264080100125156E-2</v>
      </c>
      <c r="H33" s="23" t="s">
        <v>668</v>
      </c>
      <c r="I33" s="27">
        <f>Sheet3!BK$1</f>
        <v>5.0062578222778474E-3</v>
      </c>
    </row>
    <row r="34" spans="5:9" ht="30" customHeight="1" x14ac:dyDescent="0.3">
      <c r="E34" s="18" t="s">
        <v>123</v>
      </c>
      <c r="F34" s="27">
        <f>Sheet3!AA$1</f>
        <v>1.0012515644555695E-2</v>
      </c>
      <c r="H34" s="23" t="s">
        <v>158</v>
      </c>
      <c r="I34" s="27">
        <f>Sheet3!BL$1</f>
        <v>2.5031289111389237E-3</v>
      </c>
    </row>
    <row r="35" spans="5:9" ht="30" customHeight="1" x14ac:dyDescent="0.3">
      <c r="E35" s="18" t="s">
        <v>124</v>
      </c>
      <c r="F35" s="27">
        <f>Sheet3!AB$1</f>
        <v>5.0062578222778474E-3</v>
      </c>
      <c r="H35" s="23" t="s">
        <v>159</v>
      </c>
      <c r="I35" s="27">
        <f>Sheet3!BM$1</f>
        <v>2.5031289111389237E-3</v>
      </c>
    </row>
    <row r="36" spans="5:9" ht="30" customHeight="1" x14ac:dyDescent="0.3">
      <c r="E36" s="18" t="s">
        <v>125</v>
      </c>
      <c r="F36" s="27">
        <f>Sheet3!AC$1</f>
        <v>7.5093867334167707E-3</v>
      </c>
      <c r="H36" s="23" t="s">
        <v>160</v>
      </c>
      <c r="I36" s="27">
        <f>Sheet3!BN$1</f>
        <v>5.0062578222778474E-3</v>
      </c>
    </row>
    <row r="37" spans="5:9" ht="30" customHeight="1" x14ac:dyDescent="0.3">
      <c r="E37" s="18" t="s">
        <v>126</v>
      </c>
      <c r="F37" s="27">
        <f>Sheet3!AD$1</f>
        <v>7.5093867334167707E-3</v>
      </c>
    </row>
    <row r="38" spans="5:9" ht="30" customHeight="1" x14ac:dyDescent="0.3">
      <c r="E38" s="18" t="s">
        <v>127</v>
      </c>
      <c r="F38" s="27">
        <f>Sheet3!AE$1</f>
        <v>7.5093867334167707E-3</v>
      </c>
    </row>
    <row r="39" spans="5:9" ht="30" customHeight="1" x14ac:dyDescent="0.3">
      <c r="E39" s="18" t="s">
        <v>128</v>
      </c>
      <c r="F39" s="27">
        <f>Sheet3!AF$1</f>
        <v>8.7609511889862324E-3</v>
      </c>
    </row>
    <row r="40" spans="5:9" ht="30" customHeight="1" x14ac:dyDescent="0.3">
      <c r="E40" s="18" t="s">
        <v>129</v>
      </c>
      <c r="F40" s="27">
        <f>Sheet3!AG$1</f>
        <v>8.7609511889862324E-3</v>
      </c>
    </row>
    <row r="41" spans="5:9" ht="30" customHeight="1" x14ac:dyDescent="0.3">
      <c r="E41" s="18" t="s">
        <v>130</v>
      </c>
      <c r="F41" s="27">
        <f>Sheet3!AH$1</f>
        <v>6.2578222778473091E-3</v>
      </c>
    </row>
    <row r="42" spans="5:9" ht="30" customHeight="1" x14ac:dyDescent="0.3">
      <c r="E42" s="18" t="s">
        <v>131</v>
      </c>
      <c r="F42" s="27">
        <f>Sheet3!AI$1</f>
        <v>5.0062578222778474E-3</v>
      </c>
    </row>
    <row r="43" spans="5:9" ht="30" customHeight="1" x14ac:dyDescent="0.3">
      <c r="E43" s="18" t="s">
        <v>132</v>
      </c>
      <c r="F43" s="27">
        <f>Sheet3!AJ$1</f>
        <v>3.7546933667083854E-3</v>
      </c>
    </row>
    <row r="44" spans="5:9" ht="30" customHeight="1" x14ac:dyDescent="0.3">
      <c r="E44" s="18" t="s">
        <v>133</v>
      </c>
      <c r="F44" s="27">
        <f>Sheet3!AK$1</f>
        <v>1.2515644555694619E-3</v>
      </c>
    </row>
    <row r="45" spans="5:9" ht="30" customHeight="1" x14ac:dyDescent="0.3">
      <c r="E45" s="18" t="s">
        <v>134</v>
      </c>
      <c r="F45" s="27">
        <f>Sheet3!AL$1</f>
        <v>2.5031289111389237E-3</v>
      </c>
    </row>
    <row r="46" spans="5:9" ht="30" customHeight="1" x14ac:dyDescent="0.3">
      <c r="F46" s="22"/>
    </row>
    <row r="47" spans="5:9" ht="30" customHeight="1" x14ac:dyDescent="0.3">
      <c r="F47" s="22"/>
    </row>
    <row r="48" spans="5:9" ht="30" customHeight="1" x14ac:dyDescent="0.3">
      <c r="F48" s="22"/>
    </row>
  </sheetData>
  <phoneticPr fontId="4" type="noConversion"/>
  <conditionalFormatting sqref="F9:F45">
    <cfRule type="expression" dxfId="4" priority="3">
      <formula>$F9&gt;0</formula>
    </cfRule>
  </conditionalFormatting>
  <conditionalFormatting sqref="I9:I36">
    <cfRule type="expression" dxfId="3" priority="2">
      <formula>$I9&gt;0</formula>
    </cfRule>
  </conditionalFormatting>
  <conditionalFormatting sqref="L9:L21">
    <cfRule type="expression" dxfId="2" priority="1">
      <formula>$L9&gt;0</formula>
    </cfRule>
  </conditionalFormatting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64"/>
  <sheetViews>
    <sheetView workbookViewId="0">
      <selection activeCell="D1" sqref="D1"/>
    </sheetView>
  </sheetViews>
  <sheetFormatPr defaultRowHeight="16.5" x14ac:dyDescent="0.3"/>
  <cols>
    <col min="1" max="1" width="4.5" bestFit="1" customWidth="1"/>
    <col min="5" max="5" width="32.625" bestFit="1" customWidth="1"/>
    <col min="7" max="7" width="15.875" bestFit="1" customWidth="1"/>
    <col min="12" max="12" width="23.75" customWidth="1"/>
  </cols>
  <sheetData>
    <row r="1" spans="1:90" x14ac:dyDescent="0.2">
      <c r="A1" s="1"/>
      <c r="B1" s="2" t="s">
        <v>90</v>
      </c>
      <c r="C1" s="2" t="s">
        <v>91</v>
      </c>
      <c r="D1" s="2" t="s">
        <v>92</v>
      </c>
      <c r="E1" s="2" t="s">
        <v>93</v>
      </c>
      <c r="F1" s="2" t="s">
        <v>643</v>
      </c>
      <c r="G1" s="2" t="s">
        <v>644</v>
      </c>
      <c r="H1" s="2" t="s">
        <v>94</v>
      </c>
      <c r="I1" s="2" t="s">
        <v>95</v>
      </c>
      <c r="J1" s="2" t="s">
        <v>96</v>
      </c>
      <c r="K1" s="2" t="s">
        <v>0</v>
      </c>
      <c r="L1" s="2" t="s">
        <v>97</v>
      </c>
      <c r="M1" s="2" t="s">
        <v>98</v>
      </c>
      <c r="N1" s="2" t="s">
        <v>99</v>
      </c>
      <c r="O1" s="2" t="s">
        <v>100</v>
      </c>
      <c r="P1" s="2" t="s">
        <v>101</v>
      </c>
      <c r="Q1" s="2" t="s">
        <v>102</v>
      </c>
      <c r="R1" s="2" t="s">
        <v>103</v>
      </c>
      <c r="S1" s="2" t="s">
        <v>104</v>
      </c>
      <c r="T1" s="2" t="s">
        <v>105</v>
      </c>
      <c r="U1" s="2" t="s">
        <v>106</v>
      </c>
      <c r="V1" s="2" t="s">
        <v>107</v>
      </c>
      <c r="W1" s="2" t="s">
        <v>108</v>
      </c>
      <c r="X1" s="2" t="s">
        <v>109</v>
      </c>
      <c r="Y1" s="2" t="s">
        <v>110</v>
      </c>
      <c r="Z1" s="2" t="s">
        <v>111</v>
      </c>
      <c r="AA1" s="2" t="s">
        <v>112</v>
      </c>
      <c r="AB1" s="2" t="s">
        <v>113</v>
      </c>
      <c r="AC1" s="2" t="s">
        <v>114</v>
      </c>
      <c r="AD1" s="2" t="s">
        <v>115</v>
      </c>
      <c r="AE1" s="2" t="s">
        <v>116</v>
      </c>
      <c r="AF1" s="2" t="s">
        <v>117</v>
      </c>
      <c r="AG1" s="2" t="s">
        <v>118</v>
      </c>
      <c r="AH1" s="2" t="s">
        <v>119</v>
      </c>
      <c r="AI1" s="2" t="s">
        <v>120</v>
      </c>
      <c r="AJ1" s="2" t="s">
        <v>121</v>
      </c>
      <c r="AK1" s="2" t="s">
        <v>122</v>
      </c>
      <c r="AL1" s="2" t="s">
        <v>123</v>
      </c>
      <c r="AM1" s="2" t="s">
        <v>124</v>
      </c>
      <c r="AN1" s="2" t="s">
        <v>125</v>
      </c>
      <c r="AO1" s="2" t="s">
        <v>126</v>
      </c>
      <c r="AP1" s="2" t="s">
        <v>127</v>
      </c>
      <c r="AQ1" s="2" t="s">
        <v>128</v>
      </c>
      <c r="AR1" s="2" t="s">
        <v>129</v>
      </c>
      <c r="AS1" s="2" t="s">
        <v>130</v>
      </c>
      <c r="AT1" s="2" t="s">
        <v>131</v>
      </c>
      <c r="AU1" s="2" t="s">
        <v>132</v>
      </c>
      <c r="AV1" s="2" t="s">
        <v>133</v>
      </c>
      <c r="AW1" s="2" t="s">
        <v>134</v>
      </c>
      <c r="AX1" s="2" t="s">
        <v>135</v>
      </c>
      <c r="AY1" s="2" t="s">
        <v>136</v>
      </c>
      <c r="AZ1" s="2" t="s">
        <v>137</v>
      </c>
      <c r="BA1" s="2" t="s">
        <v>138</v>
      </c>
      <c r="BB1" s="2" t="s">
        <v>139</v>
      </c>
      <c r="BC1" s="2" t="s">
        <v>497</v>
      </c>
      <c r="BD1" s="2" t="s">
        <v>140</v>
      </c>
      <c r="BE1" s="2" t="s">
        <v>141</v>
      </c>
      <c r="BF1" s="2" t="s">
        <v>142</v>
      </c>
      <c r="BG1" s="2" t="s">
        <v>143</v>
      </c>
      <c r="BH1" s="2" t="s">
        <v>144</v>
      </c>
      <c r="BI1" s="2" t="s">
        <v>145</v>
      </c>
      <c r="BJ1" s="2" t="s">
        <v>146</v>
      </c>
      <c r="BK1" s="2" t="s">
        <v>147</v>
      </c>
      <c r="BL1" s="2" t="s">
        <v>148</v>
      </c>
      <c r="BM1" s="2" t="s">
        <v>149</v>
      </c>
      <c r="BN1" s="2" t="s">
        <v>150</v>
      </c>
      <c r="BO1" s="2" t="s">
        <v>151</v>
      </c>
      <c r="BP1" s="2" t="s">
        <v>152</v>
      </c>
      <c r="BQ1" s="2" t="s">
        <v>153</v>
      </c>
      <c r="BR1" s="2" t="s">
        <v>154</v>
      </c>
      <c r="BS1" s="2" t="s">
        <v>155</v>
      </c>
      <c r="BT1" s="2" t="s">
        <v>156</v>
      </c>
      <c r="BU1" s="2" t="s">
        <v>157</v>
      </c>
      <c r="BV1" s="2" t="s">
        <v>498</v>
      </c>
      <c r="BW1" s="2" t="s">
        <v>158</v>
      </c>
      <c r="BX1" s="2" t="s">
        <v>159</v>
      </c>
      <c r="BY1" s="2" t="s">
        <v>160</v>
      </c>
      <c r="BZ1" s="2" t="s">
        <v>161</v>
      </c>
      <c r="CA1" s="2" t="s">
        <v>162</v>
      </c>
      <c r="CB1" s="2" t="s">
        <v>163</v>
      </c>
      <c r="CC1" s="2" t="s">
        <v>164</v>
      </c>
      <c r="CD1" s="2" t="s">
        <v>165</v>
      </c>
      <c r="CE1" s="2" t="s">
        <v>166</v>
      </c>
      <c r="CF1" s="2" t="s">
        <v>167</v>
      </c>
      <c r="CG1" s="2" t="s">
        <v>168</v>
      </c>
      <c r="CH1" s="2" t="s">
        <v>169</v>
      </c>
      <c r="CI1" s="2" t="s">
        <v>170</v>
      </c>
      <c r="CJ1" s="2" t="s">
        <v>171</v>
      </c>
      <c r="CK1" s="2" t="s">
        <v>172</v>
      </c>
      <c r="CL1" s="2" t="s">
        <v>173</v>
      </c>
    </row>
    <row r="2" spans="1:90" ht="30" customHeight="1" x14ac:dyDescent="0.2">
      <c r="A2" s="1"/>
      <c r="B2" s="4" t="s">
        <v>174</v>
      </c>
      <c r="C2" s="4" t="s">
        <v>175</v>
      </c>
      <c r="D2" s="4" t="s">
        <v>673</v>
      </c>
      <c r="E2" s="4" t="s">
        <v>176</v>
      </c>
      <c r="F2" s="4" t="s">
        <v>643</v>
      </c>
      <c r="G2" s="4" t="s">
        <v>646</v>
      </c>
      <c r="H2" s="4">
        <v>101.64</v>
      </c>
      <c r="I2" s="4">
        <v>2</v>
      </c>
      <c r="J2" s="4" t="s">
        <v>178</v>
      </c>
      <c r="K2" s="4" t="s">
        <v>85</v>
      </c>
      <c r="L2" s="5" t="s">
        <v>499</v>
      </c>
      <c r="M2" s="4" t="s">
        <v>179</v>
      </c>
      <c r="N2" s="4" t="s">
        <v>179</v>
      </c>
      <c r="O2" s="4" t="s">
        <v>179</v>
      </c>
      <c r="P2" s="4"/>
      <c r="Q2" s="4" t="s">
        <v>179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 t="s">
        <v>179</v>
      </c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1"/>
    </row>
    <row r="3" spans="1:90" ht="30" customHeight="1" x14ac:dyDescent="0.2">
      <c r="A3" s="1"/>
      <c r="B3" s="4" t="s">
        <v>174</v>
      </c>
      <c r="C3" s="4" t="s">
        <v>180</v>
      </c>
      <c r="D3" s="4" t="s">
        <v>673</v>
      </c>
      <c r="E3" s="4" t="s">
        <v>181</v>
      </c>
      <c r="F3" s="4" t="s">
        <v>643</v>
      </c>
      <c r="G3" s="4" t="s">
        <v>646</v>
      </c>
      <c r="H3" s="4">
        <v>101.76</v>
      </c>
      <c r="I3" s="4">
        <v>2</v>
      </c>
      <c r="J3" s="4" t="s">
        <v>178</v>
      </c>
      <c r="K3" s="4" t="s">
        <v>81</v>
      </c>
      <c r="L3" s="5" t="s">
        <v>500</v>
      </c>
      <c r="M3" s="4"/>
      <c r="N3" s="4"/>
      <c r="O3" s="4"/>
      <c r="P3" s="4"/>
      <c r="Q3" s="4" t="s">
        <v>179</v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 t="s">
        <v>179</v>
      </c>
      <c r="CA3" s="4" t="s">
        <v>179</v>
      </c>
      <c r="CB3" s="4"/>
      <c r="CC3" s="4"/>
      <c r="CD3" s="4"/>
      <c r="CE3" s="4"/>
      <c r="CF3" s="4"/>
      <c r="CG3" s="4"/>
      <c r="CH3" s="4"/>
      <c r="CI3" s="4"/>
      <c r="CJ3" s="4"/>
      <c r="CK3" s="4"/>
      <c r="CL3" s="1"/>
    </row>
    <row r="4" spans="1:90" ht="30" customHeight="1" x14ac:dyDescent="0.2">
      <c r="A4" s="1"/>
      <c r="B4" s="4" t="s">
        <v>174</v>
      </c>
      <c r="C4" s="4" t="s">
        <v>182</v>
      </c>
      <c r="D4" s="4" t="s">
        <v>673</v>
      </c>
      <c r="E4" s="4" t="s">
        <v>183</v>
      </c>
      <c r="F4" s="4" t="s">
        <v>643</v>
      </c>
      <c r="G4" s="4" t="s">
        <v>646</v>
      </c>
      <c r="H4" s="4">
        <v>115.14</v>
      </c>
      <c r="I4" s="4">
        <v>1</v>
      </c>
      <c r="J4" s="4" t="s">
        <v>184</v>
      </c>
      <c r="K4" s="4" t="s">
        <v>81</v>
      </c>
      <c r="L4" s="5" t="s">
        <v>501</v>
      </c>
      <c r="M4" s="4" t="s">
        <v>179</v>
      </c>
      <c r="N4" s="4"/>
      <c r="O4" s="4"/>
      <c r="P4" s="4"/>
      <c r="Q4" s="4"/>
      <c r="R4" s="4"/>
      <c r="S4" s="4" t="s">
        <v>179</v>
      </c>
      <c r="T4" s="4" t="s">
        <v>179</v>
      </c>
      <c r="U4" s="4" t="s">
        <v>179</v>
      </c>
      <c r="V4" s="4"/>
      <c r="W4" s="4"/>
      <c r="X4" s="4"/>
      <c r="Y4" s="4"/>
      <c r="Z4" s="4"/>
      <c r="AA4" s="4"/>
      <c r="AB4" s="4" t="s">
        <v>179</v>
      </c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 t="s">
        <v>179</v>
      </c>
      <c r="AY4" s="4" t="s">
        <v>179</v>
      </c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 t="s">
        <v>179</v>
      </c>
      <c r="CC4" s="4"/>
      <c r="CD4" s="4"/>
      <c r="CE4" s="4"/>
      <c r="CF4" s="4"/>
      <c r="CG4" s="4"/>
      <c r="CH4" s="4"/>
      <c r="CI4" s="4"/>
      <c r="CJ4" s="4"/>
      <c r="CK4" s="4"/>
      <c r="CL4" s="1"/>
    </row>
    <row r="5" spans="1:90" ht="30" customHeight="1" x14ac:dyDescent="0.2">
      <c r="A5" s="1"/>
      <c r="B5" s="4" t="s">
        <v>174</v>
      </c>
      <c r="C5" s="4" t="s">
        <v>185</v>
      </c>
      <c r="D5" s="4" t="s">
        <v>673</v>
      </c>
      <c r="E5" s="4" t="s">
        <v>186</v>
      </c>
      <c r="F5" s="4" t="s">
        <v>643</v>
      </c>
      <c r="G5" s="4" t="s">
        <v>646</v>
      </c>
      <c r="H5" s="4">
        <v>115.14</v>
      </c>
      <c r="I5" s="4">
        <v>1</v>
      </c>
      <c r="J5" s="4" t="s">
        <v>184</v>
      </c>
      <c r="K5" s="4" t="s">
        <v>81</v>
      </c>
      <c r="L5" s="5" t="s">
        <v>501</v>
      </c>
      <c r="M5" s="4" t="s">
        <v>179</v>
      </c>
      <c r="N5" s="4"/>
      <c r="O5" s="4"/>
      <c r="P5" s="4"/>
      <c r="Q5" s="1"/>
      <c r="R5" s="4"/>
      <c r="S5" s="4" t="s">
        <v>179</v>
      </c>
      <c r="T5" s="4" t="s">
        <v>179</v>
      </c>
      <c r="U5" s="4" t="s">
        <v>179</v>
      </c>
      <c r="V5" s="4"/>
      <c r="W5" s="4"/>
      <c r="X5" s="4"/>
      <c r="Y5" s="4"/>
      <c r="Z5" s="4"/>
      <c r="AA5" s="4"/>
      <c r="AB5" s="4" t="s">
        <v>179</v>
      </c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 t="s">
        <v>179</v>
      </c>
      <c r="AY5" s="4" t="s">
        <v>179</v>
      </c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 t="s">
        <v>179</v>
      </c>
      <c r="CC5" s="4"/>
      <c r="CD5" s="4"/>
      <c r="CE5" s="4"/>
      <c r="CF5" s="4"/>
      <c r="CG5" s="4"/>
      <c r="CH5" s="4"/>
      <c r="CI5" s="4"/>
      <c r="CJ5" s="4"/>
      <c r="CK5" s="1"/>
      <c r="CL5" s="1"/>
    </row>
    <row r="6" spans="1:90" ht="30" customHeight="1" x14ac:dyDescent="0.2">
      <c r="A6" s="1"/>
      <c r="B6" s="4" t="s">
        <v>174</v>
      </c>
      <c r="C6" s="4" t="s">
        <v>187</v>
      </c>
      <c r="D6" s="4" t="s">
        <v>673</v>
      </c>
      <c r="E6" s="4" t="s">
        <v>188</v>
      </c>
      <c r="F6" s="4" t="s">
        <v>643</v>
      </c>
      <c r="G6" s="4" t="s">
        <v>646</v>
      </c>
      <c r="H6" s="4">
        <v>115.83</v>
      </c>
      <c r="I6" s="4">
        <v>1</v>
      </c>
      <c r="J6" s="4" t="s">
        <v>178</v>
      </c>
      <c r="K6" s="4" t="s">
        <v>85</v>
      </c>
      <c r="L6" s="5" t="s">
        <v>502</v>
      </c>
      <c r="M6" s="4"/>
      <c r="N6" s="4"/>
      <c r="O6" s="4"/>
      <c r="P6" s="4"/>
      <c r="Q6" s="4"/>
      <c r="R6" s="4"/>
      <c r="S6" s="4"/>
      <c r="T6" s="4"/>
      <c r="U6" s="4"/>
      <c r="V6" s="4" t="s">
        <v>179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 t="s">
        <v>179</v>
      </c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 t="s">
        <v>179</v>
      </c>
      <c r="CA6" s="4"/>
      <c r="CB6" s="4" t="s">
        <v>179</v>
      </c>
      <c r="CC6" s="4"/>
      <c r="CD6" s="4"/>
      <c r="CE6" s="4"/>
      <c r="CF6" s="4"/>
      <c r="CG6" s="4"/>
      <c r="CH6" s="4"/>
      <c r="CI6" s="4"/>
      <c r="CJ6" s="4"/>
      <c r="CK6" s="4"/>
      <c r="CL6" s="1"/>
    </row>
    <row r="7" spans="1:90" ht="30" customHeight="1" x14ac:dyDescent="0.2">
      <c r="A7" s="1"/>
      <c r="B7" s="4" t="s">
        <v>174</v>
      </c>
      <c r="C7" s="4" t="s">
        <v>189</v>
      </c>
      <c r="D7" s="4" t="s">
        <v>673</v>
      </c>
      <c r="E7" s="4" t="s">
        <v>176</v>
      </c>
      <c r="F7" s="4" t="s">
        <v>643</v>
      </c>
      <c r="G7" s="4" t="s">
        <v>646</v>
      </c>
      <c r="H7" s="4">
        <v>118.94</v>
      </c>
      <c r="I7" s="4">
        <v>2</v>
      </c>
      <c r="J7" s="4" t="s">
        <v>178</v>
      </c>
      <c r="K7" s="4" t="s">
        <v>85</v>
      </c>
      <c r="L7" s="5" t="s">
        <v>503</v>
      </c>
      <c r="M7" s="4" t="s">
        <v>179</v>
      </c>
      <c r="N7" s="4" t="s">
        <v>179</v>
      </c>
      <c r="O7" s="4" t="s">
        <v>179</v>
      </c>
      <c r="P7" s="4"/>
      <c r="Q7" s="4" t="s">
        <v>179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1"/>
    </row>
    <row r="8" spans="1:90" ht="30" customHeight="1" x14ac:dyDescent="0.2">
      <c r="A8" s="1"/>
      <c r="B8" s="4" t="s">
        <v>174</v>
      </c>
      <c r="C8" s="4" t="s">
        <v>190</v>
      </c>
      <c r="D8" s="4" t="s">
        <v>673</v>
      </c>
      <c r="E8" s="4" t="s">
        <v>176</v>
      </c>
      <c r="F8" s="4" t="s">
        <v>643</v>
      </c>
      <c r="G8" s="4" t="s">
        <v>646</v>
      </c>
      <c r="H8" s="4">
        <v>118.94</v>
      </c>
      <c r="I8" s="4">
        <v>2</v>
      </c>
      <c r="J8" s="4" t="s">
        <v>178</v>
      </c>
      <c r="K8" s="4" t="s">
        <v>85</v>
      </c>
      <c r="L8" s="5" t="s">
        <v>503</v>
      </c>
      <c r="M8" s="4" t="s">
        <v>179</v>
      </c>
      <c r="N8" s="4" t="s">
        <v>179</v>
      </c>
      <c r="O8" s="4" t="s">
        <v>179</v>
      </c>
      <c r="P8" s="4"/>
      <c r="Q8" s="4" t="s">
        <v>179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</row>
    <row r="9" spans="1:90" ht="30" customHeight="1" x14ac:dyDescent="0.2">
      <c r="A9" s="1"/>
      <c r="B9" s="4" t="s">
        <v>174</v>
      </c>
      <c r="C9" s="4" t="s">
        <v>191</v>
      </c>
      <c r="D9" s="4" t="s">
        <v>673</v>
      </c>
      <c r="E9" s="4" t="s">
        <v>192</v>
      </c>
      <c r="F9" s="4" t="s">
        <v>643</v>
      </c>
      <c r="G9" s="4" t="s">
        <v>646</v>
      </c>
      <c r="H9" s="4">
        <v>118.94</v>
      </c>
      <c r="I9" s="4">
        <v>2</v>
      </c>
      <c r="J9" s="4" t="s">
        <v>178</v>
      </c>
      <c r="K9" s="4" t="s">
        <v>85</v>
      </c>
      <c r="L9" s="5" t="s">
        <v>503</v>
      </c>
      <c r="M9" s="4" t="s">
        <v>179</v>
      </c>
      <c r="N9" s="4" t="s">
        <v>179</v>
      </c>
      <c r="O9" s="4" t="s">
        <v>179</v>
      </c>
      <c r="P9" s="4"/>
      <c r="Q9" s="4" t="s">
        <v>179</v>
      </c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</row>
    <row r="10" spans="1:90" ht="30" customHeight="1" x14ac:dyDescent="0.2">
      <c r="A10" s="1"/>
      <c r="B10" s="4" t="s">
        <v>174</v>
      </c>
      <c r="C10" s="4" t="s">
        <v>193</v>
      </c>
      <c r="D10" s="4" t="s">
        <v>673</v>
      </c>
      <c r="E10" s="4" t="s">
        <v>192</v>
      </c>
      <c r="F10" s="4" t="s">
        <v>643</v>
      </c>
      <c r="G10" s="4" t="s">
        <v>646</v>
      </c>
      <c r="H10" s="4">
        <v>119.37</v>
      </c>
      <c r="I10" s="4">
        <v>3</v>
      </c>
      <c r="J10" s="4" t="s">
        <v>178</v>
      </c>
      <c r="K10" s="4" t="s">
        <v>81</v>
      </c>
      <c r="L10" s="5" t="s">
        <v>503</v>
      </c>
      <c r="M10" s="4" t="s">
        <v>179</v>
      </c>
      <c r="N10" s="4" t="s">
        <v>179</v>
      </c>
      <c r="O10" s="4" t="s">
        <v>179</v>
      </c>
      <c r="P10" s="4"/>
      <c r="Q10" s="4" t="s">
        <v>179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</row>
    <row r="11" spans="1:90" ht="30" customHeight="1" x14ac:dyDescent="0.2">
      <c r="A11" s="1"/>
      <c r="B11" s="4" t="s">
        <v>174</v>
      </c>
      <c r="C11" s="4" t="s">
        <v>194</v>
      </c>
      <c r="D11" s="4" t="s">
        <v>673</v>
      </c>
      <c r="E11" s="4" t="s">
        <v>195</v>
      </c>
      <c r="F11" s="4" t="s">
        <v>643</v>
      </c>
      <c r="G11" s="4" t="s">
        <v>646</v>
      </c>
      <c r="H11" s="4">
        <v>122.04</v>
      </c>
      <c r="I11" s="4">
        <v>1</v>
      </c>
      <c r="J11" s="4" t="s">
        <v>178</v>
      </c>
      <c r="K11" s="4" t="s">
        <v>81</v>
      </c>
      <c r="L11" s="5" t="s">
        <v>504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 t="s">
        <v>179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 t="s">
        <v>179</v>
      </c>
      <c r="BA11" s="4" t="s">
        <v>179</v>
      </c>
      <c r="BB11" s="4" t="s">
        <v>179</v>
      </c>
      <c r="BC11" s="4" t="s">
        <v>179</v>
      </c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 t="s">
        <v>179</v>
      </c>
      <c r="CA11" s="4"/>
      <c r="CB11" s="4"/>
      <c r="CC11" s="4"/>
      <c r="CD11" s="4"/>
      <c r="CE11" s="4"/>
      <c r="CF11" s="4"/>
      <c r="CG11" s="4"/>
      <c r="CH11" s="4"/>
      <c r="CI11" s="4" t="s">
        <v>179</v>
      </c>
      <c r="CJ11" s="4"/>
      <c r="CK11" s="4"/>
      <c r="CL11" s="1"/>
    </row>
    <row r="12" spans="1:90" ht="30" customHeight="1" x14ac:dyDescent="0.2">
      <c r="A12" s="1"/>
      <c r="B12" s="4" t="s">
        <v>174</v>
      </c>
      <c r="C12" s="4" t="s">
        <v>196</v>
      </c>
      <c r="D12" s="4" t="s">
        <v>673</v>
      </c>
      <c r="E12" s="4" t="s">
        <v>197</v>
      </c>
      <c r="F12" s="4" t="s">
        <v>643</v>
      </c>
      <c r="G12" s="4" t="s">
        <v>646</v>
      </c>
      <c r="H12" s="4">
        <v>129.6</v>
      </c>
      <c r="I12" s="4">
        <v>3</v>
      </c>
      <c r="J12" s="4" t="s">
        <v>178</v>
      </c>
      <c r="K12" s="4" t="s">
        <v>81</v>
      </c>
      <c r="L12" s="5" t="s">
        <v>505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 t="s">
        <v>179</v>
      </c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 t="s">
        <v>179</v>
      </c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1"/>
    </row>
    <row r="13" spans="1:90" ht="30" customHeight="1" x14ac:dyDescent="0.2">
      <c r="A13" s="1"/>
      <c r="B13" s="4" t="s">
        <v>174</v>
      </c>
      <c r="C13" s="4" t="s">
        <v>198</v>
      </c>
      <c r="D13" s="4" t="s">
        <v>673</v>
      </c>
      <c r="E13" s="4" t="s">
        <v>199</v>
      </c>
      <c r="F13" s="4" t="s">
        <v>643</v>
      </c>
      <c r="G13" s="4" t="s">
        <v>646</v>
      </c>
      <c r="H13" s="4">
        <v>129.77000000000001</v>
      </c>
      <c r="I13" s="4">
        <v>2</v>
      </c>
      <c r="J13" s="4" t="s">
        <v>178</v>
      </c>
      <c r="K13" s="4" t="s">
        <v>81</v>
      </c>
      <c r="L13" s="6" t="s">
        <v>200</v>
      </c>
      <c r="M13" s="4" t="s">
        <v>179</v>
      </c>
      <c r="N13" s="4"/>
      <c r="O13" s="4"/>
      <c r="P13" s="4"/>
      <c r="Q13" s="4" t="s">
        <v>179</v>
      </c>
      <c r="R13" s="4"/>
      <c r="S13" s="4"/>
      <c r="T13" s="4"/>
      <c r="U13" s="4"/>
      <c r="V13" s="4"/>
      <c r="W13" s="4"/>
      <c r="X13" s="4"/>
      <c r="Y13" s="4" t="s">
        <v>179</v>
      </c>
      <c r="Z13" s="4" t="s">
        <v>179</v>
      </c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 t="s">
        <v>179</v>
      </c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1"/>
    </row>
    <row r="14" spans="1:90" ht="30" customHeight="1" x14ac:dyDescent="0.2">
      <c r="A14" s="1"/>
      <c r="B14" s="4" t="s">
        <v>174</v>
      </c>
      <c r="C14" s="4" t="s">
        <v>201</v>
      </c>
      <c r="D14" s="4" t="s">
        <v>673</v>
      </c>
      <c r="E14" s="4" t="s">
        <v>202</v>
      </c>
      <c r="F14" s="4" t="s">
        <v>643</v>
      </c>
      <c r="G14" s="4" t="s">
        <v>646</v>
      </c>
      <c r="H14" s="4">
        <v>130.24</v>
      </c>
      <c r="I14" s="4">
        <v>2</v>
      </c>
      <c r="J14" s="4" t="s">
        <v>178</v>
      </c>
      <c r="K14" s="4" t="s">
        <v>81</v>
      </c>
      <c r="L14" s="7" t="s">
        <v>506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 t="s">
        <v>179</v>
      </c>
      <c r="CD14" s="4"/>
      <c r="CE14" s="4"/>
      <c r="CF14" s="4"/>
      <c r="CG14" s="4"/>
      <c r="CH14" s="4"/>
      <c r="CI14" s="4"/>
      <c r="CJ14" s="4"/>
      <c r="CK14" s="4"/>
      <c r="CL14" s="1"/>
    </row>
    <row r="15" spans="1:90" ht="30" customHeight="1" x14ac:dyDescent="0.2">
      <c r="A15" s="1"/>
      <c r="B15" s="4" t="s">
        <v>174</v>
      </c>
      <c r="C15" s="4" t="s">
        <v>203</v>
      </c>
      <c r="D15" s="4" t="s">
        <v>673</v>
      </c>
      <c r="E15" s="4" t="s">
        <v>204</v>
      </c>
      <c r="F15" s="4" t="s">
        <v>643</v>
      </c>
      <c r="G15" s="4" t="s">
        <v>646</v>
      </c>
      <c r="H15" s="4">
        <v>132</v>
      </c>
      <c r="I15" s="4">
        <v>1</v>
      </c>
      <c r="J15" s="4" t="s">
        <v>178</v>
      </c>
      <c r="K15" s="4" t="s">
        <v>85</v>
      </c>
      <c r="L15" s="5" t="s">
        <v>507</v>
      </c>
      <c r="M15" s="4"/>
      <c r="N15" s="4" t="s">
        <v>179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 t="s">
        <v>179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 t="s">
        <v>179</v>
      </c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1"/>
    </row>
    <row r="16" spans="1:90" ht="30" customHeight="1" x14ac:dyDescent="0.2">
      <c r="A16" s="1"/>
      <c r="B16" s="4" t="s">
        <v>174</v>
      </c>
      <c r="C16" s="4" t="s">
        <v>205</v>
      </c>
      <c r="D16" s="4" t="s">
        <v>673</v>
      </c>
      <c r="E16" s="4" t="s">
        <v>206</v>
      </c>
      <c r="F16" s="4" t="s">
        <v>643</v>
      </c>
      <c r="G16" s="4" t="s">
        <v>646</v>
      </c>
      <c r="H16" s="4">
        <v>132</v>
      </c>
      <c r="I16" s="4">
        <v>1</v>
      </c>
      <c r="J16" s="4" t="s">
        <v>178</v>
      </c>
      <c r="K16" s="4" t="s">
        <v>85</v>
      </c>
      <c r="L16" s="5" t="s">
        <v>507</v>
      </c>
      <c r="M16" s="4"/>
      <c r="N16" s="4" t="s">
        <v>179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 t="s">
        <v>179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4" t="s">
        <v>179</v>
      </c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</row>
    <row r="17" spans="1:90" ht="30" customHeight="1" x14ac:dyDescent="0.2">
      <c r="A17" s="1"/>
      <c r="B17" s="4" t="s">
        <v>174</v>
      </c>
      <c r="C17" s="4" t="s">
        <v>207</v>
      </c>
      <c r="D17" s="4" t="s">
        <v>673</v>
      </c>
      <c r="E17" s="4" t="s">
        <v>208</v>
      </c>
      <c r="F17" s="4" t="s">
        <v>643</v>
      </c>
      <c r="G17" s="4" t="s">
        <v>646</v>
      </c>
      <c r="H17" s="4">
        <v>133.47</v>
      </c>
      <c r="I17" s="4">
        <v>2</v>
      </c>
      <c r="J17" s="4" t="s">
        <v>178</v>
      </c>
      <c r="K17" s="4" t="s">
        <v>81</v>
      </c>
      <c r="L17" s="5" t="s">
        <v>508</v>
      </c>
      <c r="M17" s="4" t="s">
        <v>179</v>
      </c>
      <c r="N17" s="4" t="s">
        <v>179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 t="s">
        <v>179</v>
      </c>
      <c r="Z17" s="4"/>
      <c r="AA17" s="4"/>
      <c r="AB17" s="4" t="s">
        <v>179</v>
      </c>
      <c r="AC17" s="4" t="s">
        <v>179</v>
      </c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 t="s">
        <v>179</v>
      </c>
      <c r="BG17" s="4" t="s">
        <v>179</v>
      </c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 t="s">
        <v>179</v>
      </c>
      <c r="CC17" s="4"/>
      <c r="CD17" s="4"/>
      <c r="CE17" s="4"/>
      <c r="CF17" s="4"/>
      <c r="CG17" s="4"/>
      <c r="CH17" s="4"/>
      <c r="CI17" s="4" t="s">
        <v>179</v>
      </c>
      <c r="CJ17" s="4"/>
      <c r="CK17" s="4"/>
      <c r="CL17" s="1"/>
    </row>
    <row r="18" spans="1:90" ht="30" customHeight="1" x14ac:dyDescent="0.2">
      <c r="A18" s="1"/>
      <c r="B18" s="4" t="s">
        <v>174</v>
      </c>
      <c r="C18" s="4" t="s">
        <v>209</v>
      </c>
      <c r="D18" s="4" t="s">
        <v>673</v>
      </c>
      <c r="E18" s="4" t="s">
        <v>210</v>
      </c>
      <c r="F18" s="4" t="s">
        <v>643</v>
      </c>
      <c r="G18" s="4" t="s">
        <v>646</v>
      </c>
      <c r="H18" s="4">
        <v>136.77000000000001</v>
      </c>
      <c r="I18" s="4">
        <v>1</v>
      </c>
      <c r="J18" s="4" t="s">
        <v>178</v>
      </c>
      <c r="K18" s="4" t="s">
        <v>81</v>
      </c>
      <c r="L18" s="5" t="s">
        <v>509</v>
      </c>
      <c r="M18" s="4" t="s">
        <v>179</v>
      </c>
      <c r="N18" s="4" t="s">
        <v>179</v>
      </c>
      <c r="O18" s="4"/>
      <c r="P18" s="4"/>
      <c r="Q18" s="4"/>
      <c r="R18" s="4"/>
      <c r="S18" s="4"/>
      <c r="T18" s="4" t="s">
        <v>179</v>
      </c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 t="s">
        <v>179</v>
      </c>
      <c r="CF18" s="4"/>
      <c r="CG18" s="4"/>
      <c r="CH18" s="4"/>
      <c r="CI18" s="4"/>
      <c r="CJ18" s="4"/>
      <c r="CK18" s="4"/>
      <c r="CL18" s="1"/>
    </row>
    <row r="19" spans="1:90" ht="30" customHeight="1" x14ac:dyDescent="0.2">
      <c r="A19" s="1"/>
      <c r="B19" s="4" t="s">
        <v>174</v>
      </c>
      <c r="C19" s="4" t="s">
        <v>211</v>
      </c>
      <c r="D19" s="4" t="s">
        <v>673</v>
      </c>
      <c r="E19" s="4" t="s">
        <v>212</v>
      </c>
      <c r="F19" s="4" t="s">
        <v>643</v>
      </c>
      <c r="G19" s="4" t="s">
        <v>646</v>
      </c>
      <c r="H19" s="4">
        <v>137.82</v>
      </c>
      <c r="I19" s="4">
        <v>2</v>
      </c>
      <c r="J19" s="4" t="s">
        <v>178</v>
      </c>
      <c r="K19" s="4" t="s">
        <v>81</v>
      </c>
      <c r="L19" s="5" t="s">
        <v>510</v>
      </c>
      <c r="M19" s="4" t="s">
        <v>179</v>
      </c>
      <c r="N19" s="4"/>
      <c r="O19" s="4"/>
      <c r="P19" s="4"/>
      <c r="Q19" s="4" t="s">
        <v>179</v>
      </c>
      <c r="R19" s="4"/>
      <c r="S19" s="4"/>
      <c r="T19" s="4" t="s">
        <v>179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 t="s">
        <v>179</v>
      </c>
      <c r="BF19" s="4"/>
      <c r="BG19" s="4"/>
      <c r="BH19" s="4" t="s">
        <v>179</v>
      </c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1"/>
    </row>
    <row r="20" spans="1:90" ht="30" customHeight="1" x14ac:dyDescent="0.2">
      <c r="A20" s="1"/>
      <c r="B20" s="4" t="s">
        <v>174</v>
      </c>
      <c r="C20" s="4" t="s">
        <v>213</v>
      </c>
      <c r="D20" s="4" t="s">
        <v>673</v>
      </c>
      <c r="E20" s="4" t="s">
        <v>214</v>
      </c>
      <c r="F20" s="4" t="s">
        <v>643</v>
      </c>
      <c r="G20" s="4" t="s">
        <v>646</v>
      </c>
      <c r="H20" s="4">
        <v>142.27000000000001</v>
      </c>
      <c r="I20" s="4">
        <v>2</v>
      </c>
      <c r="J20" s="4" t="s">
        <v>178</v>
      </c>
      <c r="K20" s="4" t="s">
        <v>81</v>
      </c>
      <c r="L20" s="5" t="s">
        <v>511</v>
      </c>
      <c r="M20" s="4"/>
      <c r="N20" s="4" t="s">
        <v>179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 t="s">
        <v>179</v>
      </c>
      <c r="BD20" s="4"/>
      <c r="BE20" s="4"/>
      <c r="BF20" s="4"/>
      <c r="BG20" s="4"/>
      <c r="BH20" s="4"/>
      <c r="BI20" s="4" t="s">
        <v>179</v>
      </c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 t="s">
        <v>179</v>
      </c>
      <c r="CE20" s="4" t="s">
        <v>179</v>
      </c>
      <c r="CF20" s="4"/>
      <c r="CG20" s="4"/>
      <c r="CH20" s="4"/>
      <c r="CI20" s="4"/>
      <c r="CJ20" s="4"/>
      <c r="CK20" s="4"/>
      <c r="CL20" s="1"/>
    </row>
    <row r="21" spans="1:90" ht="30" customHeight="1" x14ac:dyDescent="0.2">
      <c r="A21" s="1"/>
      <c r="B21" s="4" t="s">
        <v>174</v>
      </c>
      <c r="C21" s="4" t="s">
        <v>215</v>
      </c>
      <c r="D21" s="4" t="s">
        <v>673</v>
      </c>
      <c r="E21" s="4" t="s">
        <v>216</v>
      </c>
      <c r="F21" s="4" t="s">
        <v>643</v>
      </c>
      <c r="G21" s="4" t="s">
        <v>646</v>
      </c>
      <c r="H21" s="4">
        <v>144.69999999999999</v>
      </c>
      <c r="I21" s="4">
        <v>1</v>
      </c>
      <c r="J21" s="4" t="s">
        <v>184</v>
      </c>
      <c r="K21" s="4" t="s">
        <v>81</v>
      </c>
      <c r="L21" s="5" t="s">
        <v>512</v>
      </c>
      <c r="M21" s="4" t="s">
        <v>179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 t="s">
        <v>179</v>
      </c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 t="s">
        <v>179</v>
      </c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 t="s">
        <v>179</v>
      </c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 t="s">
        <v>179</v>
      </c>
      <c r="CC21" s="4"/>
      <c r="CD21" s="4"/>
      <c r="CE21" s="4"/>
      <c r="CF21" s="4"/>
      <c r="CG21" s="4"/>
      <c r="CH21" s="4"/>
      <c r="CI21" s="4"/>
      <c r="CJ21" s="4"/>
      <c r="CK21" s="4"/>
      <c r="CL21" s="1"/>
    </row>
    <row r="22" spans="1:90" ht="30" customHeight="1" x14ac:dyDescent="0.2">
      <c r="A22" s="1"/>
      <c r="B22" s="4" t="s">
        <v>174</v>
      </c>
      <c r="C22" s="4" t="s">
        <v>217</v>
      </c>
      <c r="D22" s="4" t="s">
        <v>673</v>
      </c>
      <c r="E22" s="4" t="s">
        <v>218</v>
      </c>
      <c r="F22" s="4" t="s">
        <v>643</v>
      </c>
      <c r="G22" s="4" t="s">
        <v>646</v>
      </c>
      <c r="H22" s="4">
        <v>146.1</v>
      </c>
      <c r="I22" s="4">
        <v>2</v>
      </c>
      <c r="J22" s="4" t="s">
        <v>184</v>
      </c>
      <c r="K22" s="4" t="s">
        <v>81</v>
      </c>
      <c r="L22" s="5" t="s">
        <v>513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 t="s">
        <v>179</v>
      </c>
      <c r="AG22" s="4"/>
      <c r="AH22" s="4"/>
      <c r="AI22" s="4"/>
      <c r="AJ22" s="4"/>
      <c r="AK22" s="4"/>
      <c r="AL22" s="4"/>
      <c r="AM22" s="4"/>
      <c r="AN22" s="4" t="s">
        <v>179</v>
      </c>
      <c r="AO22" s="4"/>
      <c r="AP22" s="4"/>
      <c r="AQ22" s="4" t="s">
        <v>179</v>
      </c>
      <c r="AR22" s="4" t="s">
        <v>179</v>
      </c>
      <c r="AS22" s="4"/>
      <c r="AT22" s="4"/>
      <c r="AU22" s="4"/>
      <c r="AV22" s="4"/>
      <c r="AW22" s="4"/>
      <c r="AX22" s="4" t="s">
        <v>179</v>
      </c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 t="s">
        <v>179</v>
      </c>
      <c r="CC22" s="4"/>
      <c r="CD22" s="4"/>
      <c r="CE22" s="4"/>
      <c r="CF22" s="4"/>
      <c r="CG22" s="4"/>
      <c r="CH22" s="4"/>
      <c r="CI22" s="4"/>
      <c r="CJ22" s="4"/>
      <c r="CK22" s="4"/>
      <c r="CL22" s="1"/>
    </row>
    <row r="23" spans="1:90" ht="30" customHeight="1" x14ac:dyDescent="0.2">
      <c r="A23" s="1"/>
      <c r="B23" s="4" t="s">
        <v>174</v>
      </c>
      <c r="C23" s="4" t="s">
        <v>219</v>
      </c>
      <c r="D23" s="4" t="s">
        <v>673</v>
      </c>
      <c r="E23" s="4" t="s">
        <v>176</v>
      </c>
      <c r="F23" s="4" t="s">
        <v>643</v>
      </c>
      <c r="G23" s="4" t="s">
        <v>646</v>
      </c>
      <c r="H23" s="4">
        <v>147.41999999999999</v>
      </c>
      <c r="I23" s="4">
        <v>3</v>
      </c>
      <c r="J23" s="4" t="s">
        <v>178</v>
      </c>
      <c r="K23" s="4" t="s">
        <v>81</v>
      </c>
      <c r="L23" s="5" t="s">
        <v>514</v>
      </c>
      <c r="M23" s="4" t="s">
        <v>179</v>
      </c>
      <c r="N23" s="4"/>
      <c r="O23" s="4" t="s">
        <v>179</v>
      </c>
      <c r="P23" s="4"/>
      <c r="Q23" s="4" t="s">
        <v>179</v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 t="s">
        <v>179</v>
      </c>
      <c r="BJ23" s="4" t="s">
        <v>179</v>
      </c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1"/>
    </row>
    <row r="24" spans="1:90" ht="30" customHeight="1" x14ac:dyDescent="0.2">
      <c r="A24" s="1"/>
      <c r="B24" s="4" t="s">
        <v>174</v>
      </c>
      <c r="C24" s="4" t="s">
        <v>220</v>
      </c>
      <c r="D24" s="4" t="s">
        <v>673</v>
      </c>
      <c r="E24" s="4" t="s">
        <v>221</v>
      </c>
      <c r="F24" s="4" t="s">
        <v>643</v>
      </c>
      <c r="G24" s="4" t="s">
        <v>646</v>
      </c>
      <c r="H24" s="4">
        <v>148.80000000000001</v>
      </c>
      <c r="I24" s="4">
        <v>2</v>
      </c>
      <c r="J24" s="4" t="s">
        <v>178</v>
      </c>
      <c r="K24" s="4" t="s">
        <v>81</v>
      </c>
      <c r="L24" s="5" t="s">
        <v>515</v>
      </c>
      <c r="M24" s="4"/>
      <c r="N24" s="4" t="s">
        <v>179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 t="s">
        <v>179</v>
      </c>
      <c r="BF24" s="4"/>
      <c r="BG24" s="4"/>
      <c r="BH24" s="4"/>
      <c r="BI24" s="4" t="s">
        <v>179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 t="s">
        <v>179</v>
      </c>
      <c r="CE24" s="4"/>
      <c r="CF24" s="4"/>
      <c r="CG24" s="4"/>
      <c r="CH24" s="4"/>
      <c r="CI24" s="4"/>
      <c r="CJ24" s="4"/>
      <c r="CK24" s="4"/>
      <c r="CL24" s="1"/>
    </row>
    <row r="25" spans="1:90" ht="30" customHeight="1" x14ac:dyDescent="0.2">
      <c r="A25" s="1"/>
      <c r="B25" s="4" t="s">
        <v>174</v>
      </c>
      <c r="C25" s="4" t="s">
        <v>222</v>
      </c>
      <c r="D25" s="4" t="s">
        <v>673</v>
      </c>
      <c r="E25" s="4" t="s">
        <v>183</v>
      </c>
      <c r="F25" s="4" t="s">
        <v>643</v>
      </c>
      <c r="G25" s="4" t="s">
        <v>646</v>
      </c>
      <c r="H25" s="4">
        <v>148.85</v>
      </c>
      <c r="I25" s="4">
        <v>1</v>
      </c>
      <c r="J25" s="4" t="s">
        <v>184</v>
      </c>
      <c r="K25" s="4" t="s">
        <v>81</v>
      </c>
      <c r="L25" s="5" t="s">
        <v>516</v>
      </c>
      <c r="M25" s="4" t="s">
        <v>179</v>
      </c>
      <c r="N25" s="4"/>
      <c r="O25" s="4"/>
      <c r="P25" s="4"/>
      <c r="Q25" s="1"/>
      <c r="R25" s="4"/>
      <c r="S25" s="4" t="s">
        <v>179</v>
      </c>
      <c r="T25" s="4" t="s">
        <v>179</v>
      </c>
      <c r="U25" s="4" t="s">
        <v>179</v>
      </c>
      <c r="V25" s="4"/>
      <c r="W25" s="4"/>
      <c r="X25" s="4"/>
      <c r="Y25" s="4"/>
      <c r="Z25" s="4"/>
      <c r="AA25" s="4"/>
      <c r="AB25" s="4" t="s">
        <v>179</v>
      </c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 t="s">
        <v>179</v>
      </c>
      <c r="AY25" s="4" t="s">
        <v>179</v>
      </c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 t="s">
        <v>179</v>
      </c>
      <c r="CC25" s="4"/>
      <c r="CD25" s="4"/>
      <c r="CE25" s="4"/>
      <c r="CF25" s="4"/>
      <c r="CG25" s="4"/>
      <c r="CH25" s="4"/>
      <c r="CI25" s="4"/>
      <c r="CJ25" s="4"/>
      <c r="CK25" s="1"/>
      <c r="CL25" s="1"/>
    </row>
    <row r="26" spans="1:90" ht="30" customHeight="1" x14ac:dyDescent="0.2">
      <c r="A26" s="1"/>
      <c r="B26" s="4" t="s">
        <v>174</v>
      </c>
      <c r="C26" s="4" t="s">
        <v>223</v>
      </c>
      <c r="D26" s="4" t="s">
        <v>673</v>
      </c>
      <c r="E26" s="4" t="s">
        <v>186</v>
      </c>
      <c r="F26" s="4" t="s">
        <v>643</v>
      </c>
      <c r="G26" s="4" t="s">
        <v>646</v>
      </c>
      <c r="H26" s="4">
        <v>148.85</v>
      </c>
      <c r="I26" s="4">
        <v>1</v>
      </c>
      <c r="J26" s="4" t="s">
        <v>184</v>
      </c>
      <c r="K26" s="4" t="s">
        <v>81</v>
      </c>
      <c r="L26" s="5" t="s">
        <v>516</v>
      </c>
      <c r="M26" s="4" t="s">
        <v>179</v>
      </c>
      <c r="N26" s="4"/>
      <c r="O26" s="4"/>
      <c r="P26" s="4"/>
      <c r="Q26" s="1"/>
      <c r="R26" s="4"/>
      <c r="S26" s="4" t="s">
        <v>179</v>
      </c>
      <c r="T26" s="4" t="s">
        <v>179</v>
      </c>
      <c r="U26" s="4" t="s">
        <v>179</v>
      </c>
      <c r="V26" s="4"/>
      <c r="W26" s="4"/>
      <c r="X26" s="4"/>
      <c r="Y26" s="4"/>
      <c r="Z26" s="4"/>
      <c r="AA26" s="4"/>
      <c r="AB26" s="4" t="s">
        <v>179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 t="s">
        <v>179</v>
      </c>
      <c r="AY26" s="4" t="s">
        <v>179</v>
      </c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 t="s">
        <v>179</v>
      </c>
      <c r="CC26" s="4"/>
      <c r="CD26" s="4"/>
      <c r="CE26" s="4"/>
      <c r="CF26" s="4"/>
      <c r="CG26" s="4"/>
      <c r="CH26" s="4"/>
      <c r="CI26" s="4"/>
      <c r="CJ26" s="4"/>
      <c r="CK26" s="1"/>
      <c r="CL26" s="1"/>
    </row>
    <row r="27" spans="1:90" ht="30" customHeight="1" x14ac:dyDescent="0.2">
      <c r="A27" s="1"/>
      <c r="B27" s="4" t="s">
        <v>174</v>
      </c>
      <c r="C27" s="4" t="s">
        <v>224</v>
      </c>
      <c r="D27" s="4" t="s">
        <v>673</v>
      </c>
      <c r="E27" s="4" t="s">
        <v>225</v>
      </c>
      <c r="F27" s="4" t="s">
        <v>643</v>
      </c>
      <c r="G27" s="4" t="s">
        <v>646</v>
      </c>
      <c r="H27" s="4">
        <v>149.5</v>
      </c>
      <c r="I27" s="4">
        <v>2</v>
      </c>
      <c r="J27" s="4" t="s">
        <v>184</v>
      </c>
      <c r="K27" s="4" t="s">
        <v>81</v>
      </c>
      <c r="L27" s="5" t="s">
        <v>517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4"/>
      <c r="AG27" s="4"/>
      <c r="AH27" s="4" t="s">
        <v>179</v>
      </c>
      <c r="AI27" s="4"/>
      <c r="AJ27" s="4" t="s">
        <v>179</v>
      </c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</row>
    <row r="28" spans="1:90" ht="30" customHeight="1" x14ac:dyDescent="0.2">
      <c r="A28" s="1"/>
      <c r="B28" s="4" t="s">
        <v>174</v>
      </c>
      <c r="C28" s="4" t="s">
        <v>226</v>
      </c>
      <c r="D28" s="4" t="s">
        <v>673</v>
      </c>
      <c r="E28" s="4" t="s">
        <v>227</v>
      </c>
      <c r="F28" s="4" t="s">
        <v>643</v>
      </c>
      <c r="G28" s="4" t="s">
        <v>646</v>
      </c>
      <c r="H28" s="4">
        <v>149.63999999999999</v>
      </c>
      <c r="I28" s="4">
        <v>2</v>
      </c>
      <c r="J28" s="4" t="s">
        <v>184</v>
      </c>
      <c r="K28" s="4" t="s">
        <v>81</v>
      </c>
      <c r="L28" s="5" t="s">
        <v>518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 t="s">
        <v>179</v>
      </c>
      <c r="BB28" s="4"/>
      <c r="BC28" s="4"/>
      <c r="BD28" s="4"/>
      <c r="BE28" s="4"/>
      <c r="BF28" s="4"/>
      <c r="BG28" s="4"/>
      <c r="BH28" s="4"/>
      <c r="BI28" s="4" t="s">
        <v>179</v>
      </c>
      <c r="BJ28" s="4" t="s">
        <v>179</v>
      </c>
      <c r="BK28" s="4"/>
      <c r="BL28" s="4"/>
      <c r="BM28" s="4"/>
      <c r="BN28" s="4"/>
      <c r="BO28" s="4" t="s">
        <v>179</v>
      </c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1"/>
    </row>
    <row r="29" spans="1:90" ht="30" customHeight="1" x14ac:dyDescent="0.2">
      <c r="A29" s="1"/>
      <c r="B29" s="4" t="s">
        <v>174</v>
      </c>
      <c r="C29" s="4" t="s">
        <v>228</v>
      </c>
      <c r="D29" s="4" t="s">
        <v>673</v>
      </c>
      <c r="E29" s="4" t="s">
        <v>229</v>
      </c>
      <c r="F29" s="4" t="s">
        <v>643</v>
      </c>
      <c r="G29" s="4" t="s">
        <v>646</v>
      </c>
      <c r="H29" s="4">
        <v>155.88</v>
      </c>
      <c r="I29" s="4">
        <v>2</v>
      </c>
      <c r="J29" s="4" t="s">
        <v>184</v>
      </c>
      <c r="K29" s="4" t="s">
        <v>81</v>
      </c>
      <c r="L29" s="5" t="s">
        <v>519</v>
      </c>
      <c r="M29" s="4"/>
      <c r="N29" s="4"/>
      <c r="O29" s="4"/>
      <c r="P29" s="4"/>
      <c r="Q29" s="4" t="s">
        <v>179</v>
      </c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 t="s">
        <v>179</v>
      </c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 t="s">
        <v>179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 t="s">
        <v>179</v>
      </c>
      <c r="CC29" s="4" t="s">
        <v>179</v>
      </c>
      <c r="CD29" s="4"/>
      <c r="CE29" s="4"/>
      <c r="CF29" s="4"/>
      <c r="CG29" s="4"/>
      <c r="CH29" s="4"/>
      <c r="CI29" s="4"/>
      <c r="CJ29" s="4"/>
      <c r="CK29" s="4"/>
      <c r="CL29" s="1"/>
    </row>
    <row r="30" spans="1:90" ht="30" customHeight="1" x14ac:dyDescent="0.2">
      <c r="A30" s="1"/>
      <c r="B30" s="4" t="s">
        <v>174</v>
      </c>
      <c r="C30" s="4" t="s">
        <v>230</v>
      </c>
      <c r="D30" s="4" t="s">
        <v>673</v>
      </c>
      <c r="E30" s="4" t="s">
        <v>231</v>
      </c>
      <c r="F30" s="4" t="s">
        <v>643</v>
      </c>
      <c r="G30" s="4" t="s">
        <v>646</v>
      </c>
      <c r="H30" s="4">
        <v>156.87</v>
      </c>
      <c r="I30" s="4">
        <v>3</v>
      </c>
      <c r="J30" s="4" t="s">
        <v>178</v>
      </c>
      <c r="K30" s="4" t="s">
        <v>81</v>
      </c>
      <c r="L30" s="5" t="s">
        <v>520</v>
      </c>
      <c r="M30" s="4" t="s">
        <v>179</v>
      </c>
      <c r="N30" s="4" t="s">
        <v>179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 t="s">
        <v>179</v>
      </c>
      <c r="Z30" s="4"/>
      <c r="AA30" s="4"/>
      <c r="AB30" s="4" t="s">
        <v>179</v>
      </c>
      <c r="AC30" s="4" t="s">
        <v>179</v>
      </c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 t="s">
        <v>179</v>
      </c>
      <c r="BG30" s="4" t="s">
        <v>179</v>
      </c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 t="s">
        <v>179</v>
      </c>
      <c r="CC30" s="4"/>
      <c r="CD30" s="4"/>
      <c r="CE30" s="4"/>
      <c r="CF30" s="4"/>
      <c r="CG30" s="4"/>
      <c r="CH30" s="4"/>
      <c r="CI30" s="4" t="s">
        <v>179</v>
      </c>
      <c r="CJ30" s="4"/>
      <c r="CK30" s="4"/>
      <c r="CL30" s="1"/>
    </row>
    <row r="31" spans="1:90" ht="30" customHeight="1" x14ac:dyDescent="0.2">
      <c r="A31" s="1"/>
      <c r="B31" s="4" t="s">
        <v>174</v>
      </c>
      <c r="C31" s="4" t="s">
        <v>232</v>
      </c>
      <c r="D31" s="4" t="s">
        <v>673</v>
      </c>
      <c r="E31" s="4" t="s">
        <v>233</v>
      </c>
      <c r="F31" s="4" t="s">
        <v>643</v>
      </c>
      <c r="G31" s="4" t="s">
        <v>646</v>
      </c>
      <c r="H31" s="4">
        <v>156.87</v>
      </c>
      <c r="I31" s="4">
        <v>3</v>
      </c>
      <c r="J31" s="4" t="s">
        <v>178</v>
      </c>
      <c r="K31" s="4" t="s">
        <v>81</v>
      </c>
      <c r="L31" s="5" t="s">
        <v>521</v>
      </c>
      <c r="M31" s="4" t="s">
        <v>179</v>
      </c>
      <c r="N31" s="4" t="s">
        <v>179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 t="s">
        <v>179</v>
      </c>
      <c r="Z31" s="4"/>
      <c r="AA31" s="4"/>
      <c r="AB31" s="4" t="s">
        <v>179</v>
      </c>
      <c r="AC31" s="4" t="s">
        <v>179</v>
      </c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 t="s">
        <v>179</v>
      </c>
      <c r="BG31" s="4" t="s">
        <v>179</v>
      </c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 t="s">
        <v>179</v>
      </c>
      <c r="CC31" s="4"/>
      <c r="CD31" s="4"/>
      <c r="CE31" s="4"/>
      <c r="CF31" s="4"/>
      <c r="CG31" s="4"/>
      <c r="CH31" s="4"/>
      <c r="CI31" s="4" t="s">
        <v>179</v>
      </c>
      <c r="CJ31" s="4"/>
      <c r="CK31" s="4"/>
      <c r="CL31" s="1"/>
    </row>
    <row r="32" spans="1:90" ht="30" customHeight="1" x14ac:dyDescent="0.2">
      <c r="A32" s="1"/>
      <c r="B32" s="4" t="s">
        <v>174</v>
      </c>
      <c r="C32" s="4" t="s">
        <v>234</v>
      </c>
      <c r="D32" s="4" t="s">
        <v>673</v>
      </c>
      <c r="E32" s="4" t="s">
        <v>235</v>
      </c>
      <c r="F32" s="4" t="s">
        <v>643</v>
      </c>
      <c r="G32" s="4" t="s">
        <v>646</v>
      </c>
      <c r="H32" s="4">
        <v>157.32</v>
      </c>
      <c r="I32" s="4">
        <v>2</v>
      </c>
      <c r="J32" s="4" t="s">
        <v>178</v>
      </c>
      <c r="K32" s="4" t="s">
        <v>81</v>
      </c>
      <c r="L32" s="5" t="s">
        <v>522</v>
      </c>
      <c r="M32" s="4"/>
      <c r="N32" s="4"/>
      <c r="O32" s="4" t="s">
        <v>179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 t="s">
        <v>179</v>
      </c>
      <c r="AH32" s="4" t="s">
        <v>179</v>
      </c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 t="s">
        <v>179</v>
      </c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 t="s">
        <v>179</v>
      </c>
      <c r="CC32" s="4"/>
      <c r="CD32" s="4"/>
      <c r="CE32" s="4"/>
      <c r="CF32" s="4"/>
      <c r="CG32" s="4"/>
      <c r="CH32" s="4"/>
      <c r="CI32" s="4"/>
      <c r="CJ32" s="4"/>
      <c r="CK32" s="4"/>
      <c r="CL32" s="1"/>
    </row>
    <row r="33" spans="1:90" ht="30" customHeight="1" x14ac:dyDescent="0.2">
      <c r="A33" s="1"/>
      <c r="B33" s="4" t="s">
        <v>174</v>
      </c>
      <c r="C33" s="4" t="s">
        <v>236</v>
      </c>
      <c r="D33" s="4" t="s">
        <v>673</v>
      </c>
      <c r="E33" s="4" t="s">
        <v>237</v>
      </c>
      <c r="F33" s="4" t="s">
        <v>643</v>
      </c>
      <c r="G33" s="4" t="s">
        <v>646</v>
      </c>
      <c r="H33" s="4">
        <v>158.5925</v>
      </c>
      <c r="I33" s="4">
        <v>3</v>
      </c>
      <c r="J33" s="4" t="s">
        <v>178</v>
      </c>
      <c r="K33" s="4" t="s">
        <v>81</v>
      </c>
      <c r="L33" s="5" t="s">
        <v>523</v>
      </c>
      <c r="M33" s="4"/>
      <c r="N33" s="4" t="s">
        <v>179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 t="s">
        <v>179</v>
      </c>
      <c r="BF33" s="4"/>
      <c r="BG33" s="4"/>
      <c r="BH33" s="4" t="s">
        <v>179</v>
      </c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 t="s">
        <v>179</v>
      </c>
      <c r="CC33" s="4"/>
      <c r="CD33" s="4"/>
      <c r="CE33" s="4"/>
      <c r="CF33" s="4"/>
      <c r="CG33" s="4"/>
      <c r="CH33" s="4"/>
      <c r="CI33" s="4"/>
      <c r="CJ33" s="4"/>
      <c r="CK33" s="4"/>
      <c r="CL33" s="1"/>
    </row>
    <row r="34" spans="1:90" ht="30" customHeight="1" x14ac:dyDescent="0.2">
      <c r="A34" s="1"/>
      <c r="B34" s="4" t="s">
        <v>174</v>
      </c>
      <c r="C34" s="4" t="s">
        <v>238</v>
      </c>
      <c r="D34" s="4" t="s">
        <v>673</v>
      </c>
      <c r="E34" s="4" t="s">
        <v>239</v>
      </c>
      <c r="F34" s="4" t="s">
        <v>643</v>
      </c>
      <c r="G34" s="4" t="s">
        <v>646</v>
      </c>
      <c r="H34" s="4">
        <v>159.66</v>
      </c>
      <c r="I34" s="4">
        <v>3</v>
      </c>
      <c r="J34" s="4" t="s">
        <v>178</v>
      </c>
      <c r="K34" s="4" t="s">
        <v>81</v>
      </c>
      <c r="L34" s="5" t="s">
        <v>520</v>
      </c>
      <c r="M34" s="4" t="s">
        <v>179</v>
      </c>
      <c r="N34" s="4" t="s">
        <v>179</v>
      </c>
      <c r="O34" s="4"/>
      <c r="P34" s="4"/>
      <c r="Q34" s="4"/>
      <c r="R34" s="4"/>
      <c r="S34" s="4"/>
      <c r="T34" s="4"/>
      <c r="U34" s="4"/>
      <c r="V34" s="4"/>
      <c r="W34" s="4"/>
      <c r="X34" s="4"/>
      <c r="Y34" s="4" t="s">
        <v>179</v>
      </c>
      <c r="Z34" s="4"/>
      <c r="AA34" s="4"/>
      <c r="AB34" s="4" t="s">
        <v>179</v>
      </c>
      <c r="AC34" s="4" t="s">
        <v>179</v>
      </c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 t="s">
        <v>179</v>
      </c>
      <c r="BG34" s="4" t="s">
        <v>179</v>
      </c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 t="s">
        <v>179</v>
      </c>
      <c r="CC34" s="4"/>
      <c r="CD34" s="4"/>
      <c r="CE34" s="4"/>
      <c r="CF34" s="4"/>
      <c r="CG34" s="4"/>
      <c r="CH34" s="4"/>
      <c r="CI34" s="4" t="s">
        <v>179</v>
      </c>
      <c r="CJ34" s="4"/>
      <c r="CK34" s="4"/>
      <c r="CL34" s="1"/>
    </row>
    <row r="35" spans="1:90" ht="30" customHeight="1" x14ac:dyDescent="0.2">
      <c r="A35" s="1"/>
      <c r="B35" s="4" t="s">
        <v>174</v>
      </c>
      <c r="C35" s="4" t="s">
        <v>240</v>
      </c>
      <c r="D35" s="4" t="s">
        <v>673</v>
      </c>
      <c r="E35" s="4" t="s">
        <v>241</v>
      </c>
      <c r="F35" s="4" t="s">
        <v>643</v>
      </c>
      <c r="G35" s="4" t="s">
        <v>646</v>
      </c>
      <c r="H35" s="4">
        <v>160.26</v>
      </c>
      <c r="I35" s="4">
        <v>2</v>
      </c>
      <c r="J35" s="4" t="s">
        <v>178</v>
      </c>
      <c r="K35" s="4" t="s">
        <v>81</v>
      </c>
      <c r="L35" s="7" t="s">
        <v>524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 t="s">
        <v>179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1"/>
    </row>
    <row r="36" spans="1:90" ht="30" customHeight="1" x14ac:dyDescent="0.2">
      <c r="A36" s="1"/>
      <c r="B36" s="4" t="s">
        <v>174</v>
      </c>
      <c r="C36" s="4" t="s">
        <v>242</v>
      </c>
      <c r="D36" s="4" t="s">
        <v>673</v>
      </c>
      <c r="E36" s="4" t="s">
        <v>243</v>
      </c>
      <c r="F36" s="4" t="s">
        <v>643</v>
      </c>
      <c r="G36" s="4" t="s">
        <v>646</v>
      </c>
      <c r="H36" s="4">
        <v>160.61000000000001</v>
      </c>
      <c r="I36" s="4">
        <v>2</v>
      </c>
      <c r="J36" s="4" t="s">
        <v>184</v>
      </c>
      <c r="K36" s="4" t="s">
        <v>81</v>
      </c>
      <c r="L36" s="5" t="s">
        <v>525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 t="s">
        <v>179</v>
      </c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 t="s">
        <v>179</v>
      </c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1"/>
    </row>
    <row r="37" spans="1:90" ht="30" customHeight="1" x14ac:dyDescent="0.2">
      <c r="A37" s="1"/>
      <c r="B37" s="4" t="s">
        <v>174</v>
      </c>
      <c r="C37" s="4" t="s">
        <v>244</v>
      </c>
      <c r="D37" s="4" t="s">
        <v>673</v>
      </c>
      <c r="E37" s="4" t="s">
        <v>245</v>
      </c>
      <c r="F37" s="4" t="s">
        <v>643</v>
      </c>
      <c r="G37" s="4" t="s">
        <v>646</v>
      </c>
      <c r="H37" s="4">
        <v>160.83000000000001</v>
      </c>
      <c r="I37" s="4">
        <v>2</v>
      </c>
      <c r="J37" s="4" t="s">
        <v>184</v>
      </c>
      <c r="K37" s="4" t="s">
        <v>81</v>
      </c>
      <c r="L37" s="5" t="s">
        <v>526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 t="s">
        <v>179</v>
      </c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 t="s">
        <v>179</v>
      </c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1"/>
    </row>
    <row r="38" spans="1:90" ht="30" customHeight="1" x14ac:dyDescent="0.2">
      <c r="A38" s="1"/>
      <c r="B38" s="4" t="s">
        <v>174</v>
      </c>
      <c r="C38" s="4" t="s">
        <v>246</v>
      </c>
      <c r="D38" s="4" t="s">
        <v>673</v>
      </c>
      <c r="E38" s="4" t="s">
        <v>247</v>
      </c>
      <c r="F38" s="4" t="s">
        <v>643</v>
      </c>
      <c r="G38" s="4" t="s">
        <v>646</v>
      </c>
      <c r="H38" s="4">
        <v>167.76</v>
      </c>
      <c r="I38" s="4">
        <v>3</v>
      </c>
      <c r="J38" s="4" t="s">
        <v>178</v>
      </c>
      <c r="K38" s="4" t="s">
        <v>81</v>
      </c>
      <c r="L38" s="5" t="s">
        <v>527</v>
      </c>
      <c r="M38" s="4" t="s">
        <v>179</v>
      </c>
      <c r="N38" s="4" t="s">
        <v>179</v>
      </c>
      <c r="O38" s="4"/>
      <c r="P38" s="4"/>
      <c r="Q38" s="4"/>
      <c r="R38" s="4"/>
      <c r="S38" s="4"/>
      <c r="T38" s="4"/>
      <c r="U38" s="4"/>
      <c r="V38" s="4"/>
      <c r="W38" s="4"/>
      <c r="X38" s="4"/>
      <c r="Y38" s="4" t="s">
        <v>179</v>
      </c>
      <c r="Z38" s="4"/>
      <c r="AA38" s="4"/>
      <c r="AB38" s="4" t="s">
        <v>179</v>
      </c>
      <c r="AC38" s="4" t="s">
        <v>179</v>
      </c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 t="s">
        <v>179</v>
      </c>
      <c r="BG38" s="4" t="s">
        <v>179</v>
      </c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 t="s">
        <v>179</v>
      </c>
      <c r="CC38" s="4"/>
      <c r="CD38" s="4"/>
      <c r="CE38" s="4"/>
      <c r="CF38" s="4"/>
      <c r="CG38" s="4"/>
      <c r="CH38" s="4"/>
      <c r="CI38" s="4" t="s">
        <v>179</v>
      </c>
      <c r="CJ38" s="4"/>
      <c r="CK38" s="4"/>
      <c r="CL38" s="1"/>
    </row>
    <row r="39" spans="1:90" ht="30" customHeight="1" x14ac:dyDescent="0.2">
      <c r="A39" s="1"/>
      <c r="B39" s="4" t="s">
        <v>174</v>
      </c>
      <c r="C39" s="4" t="s">
        <v>248</v>
      </c>
      <c r="D39" s="4" t="s">
        <v>673</v>
      </c>
      <c r="E39" s="4" t="s">
        <v>249</v>
      </c>
      <c r="F39" s="4" t="s">
        <v>643</v>
      </c>
      <c r="G39" s="4" t="s">
        <v>646</v>
      </c>
      <c r="H39" s="4">
        <v>167.76</v>
      </c>
      <c r="I39" s="4">
        <v>3</v>
      </c>
      <c r="J39" s="4" t="s">
        <v>178</v>
      </c>
      <c r="K39" s="4" t="s">
        <v>81</v>
      </c>
      <c r="L39" s="5" t="s">
        <v>527</v>
      </c>
      <c r="M39" s="4" t="s">
        <v>179</v>
      </c>
      <c r="N39" s="4" t="s">
        <v>179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 t="s">
        <v>179</v>
      </c>
      <c r="Z39" s="4"/>
      <c r="AA39" s="4"/>
      <c r="AB39" s="4" t="s">
        <v>179</v>
      </c>
      <c r="AC39" s="4" t="s">
        <v>179</v>
      </c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 t="s">
        <v>179</v>
      </c>
      <c r="BG39" s="4" t="s">
        <v>179</v>
      </c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 t="s">
        <v>179</v>
      </c>
      <c r="CC39" s="4"/>
      <c r="CD39" s="4"/>
      <c r="CE39" s="4"/>
      <c r="CF39" s="4"/>
      <c r="CG39" s="4"/>
      <c r="CH39" s="4"/>
      <c r="CI39" s="4" t="s">
        <v>179</v>
      </c>
      <c r="CJ39" s="4"/>
      <c r="CK39" s="4"/>
      <c r="CL39" s="1"/>
    </row>
    <row r="40" spans="1:90" ht="30" customHeight="1" x14ac:dyDescent="0.2">
      <c r="A40" s="1"/>
      <c r="B40" s="4" t="s">
        <v>174</v>
      </c>
      <c r="C40" s="4" t="s">
        <v>250</v>
      </c>
      <c r="D40" s="4" t="s">
        <v>673</v>
      </c>
      <c r="E40" s="4" t="s">
        <v>251</v>
      </c>
      <c r="F40" s="4" t="s">
        <v>643</v>
      </c>
      <c r="G40" s="4" t="s">
        <v>646</v>
      </c>
      <c r="H40" s="4">
        <v>167.76</v>
      </c>
      <c r="I40" s="4">
        <v>3</v>
      </c>
      <c r="J40" s="4" t="s">
        <v>178</v>
      </c>
      <c r="K40" s="4" t="s">
        <v>81</v>
      </c>
      <c r="L40" s="5" t="s">
        <v>528</v>
      </c>
      <c r="M40" s="4" t="s">
        <v>179</v>
      </c>
      <c r="N40" s="4" t="s">
        <v>179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 t="s">
        <v>179</v>
      </c>
      <c r="Z40" s="4"/>
      <c r="AA40" s="4"/>
      <c r="AB40" s="4" t="s">
        <v>179</v>
      </c>
      <c r="AC40" s="4" t="s">
        <v>179</v>
      </c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 t="s">
        <v>179</v>
      </c>
      <c r="BG40" s="4" t="s">
        <v>179</v>
      </c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 t="s">
        <v>179</v>
      </c>
      <c r="CC40" s="4"/>
      <c r="CD40" s="4"/>
      <c r="CE40" s="4"/>
      <c r="CF40" s="4"/>
      <c r="CG40" s="4"/>
      <c r="CH40" s="4"/>
      <c r="CI40" s="4" t="s">
        <v>179</v>
      </c>
      <c r="CJ40" s="4"/>
      <c r="CK40" s="4"/>
      <c r="CL40" s="1"/>
    </row>
    <row r="41" spans="1:90" ht="30" customHeight="1" x14ac:dyDescent="0.2">
      <c r="A41" s="1"/>
      <c r="B41" s="4" t="s">
        <v>174</v>
      </c>
      <c r="C41" s="4" t="s">
        <v>252</v>
      </c>
      <c r="D41" s="4" t="s">
        <v>673</v>
      </c>
      <c r="E41" s="4" t="s">
        <v>253</v>
      </c>
      <c r="F41" s="4" t="s">
        <v>643</v>
      </c>
      <c r="G41" s="4" t="s">
        <v>646</v>
      </c>
      <c r="H41" s="4">
        <v>167.76</v>
      </c>
      <c r="I41" s="4">
        <v>3</v>
      </c>
      <c r="J41" s="4" t="s">
        <v>178</v>
      </c>
      <c r="K41" s="4" t="s">
        <v>81</v>
      </c>
      <c r="L41" s="5" t="s">
        <v>528</v>
      </c>
      <c r="M41" s="4" t="s">
        <v>179</v>
      </c>
      <c r="N41" s="4" t="s">
        <v>179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 t="s">
        <v>179</v>
      </c>
      <c r="Z41" s="4"/>
      <c r="AA41" s="4"/>
      <c r="AB41" s="4" t="s">
        <v>179</v>
      </c>
      <c r="AC41" s="4" t="s">
        <v>179</v>
      </c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 t="s">
        <v>179</v>
      </c>
      <c r="BG41" s="4" t="s">
        <v>179</v>
      </c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 t="s">
        <v>179</v>
      </c>
      <c r="CC41" s="4"/>
      <c r="CD41" s="4"/>
      <c r="CE41" s="4"/>
      <c r="CF41" s="4"/>
      <c r="CG41" s="4"/>
      <c r="CH41" s="4"/>
      <c r="CI41" s="4" t="s">
        <v>179</v>
      </c>
      <c r="CJ41" s="4"/>
      <c r="CK41" s="4"/>
      <c r="CL41" s="1"/>
    </row>
    <row r="42" spans="1:90" ht="30" customHeight="1" x14ac:dyDescent="0.2">
      <c r="A42" s="1"/>
      <c r="B42" s="4" t="s">
        <v>174</v>
      </c>
      <c r="C42" s="4" t="s">
        <v>254</v>
      </c>
      <c r="D42" s="4" t="s">
        <v>673</v>
      </c>
      <c r="E42" s="4" t="s">
        <v>255</v>
      </c>
      <c r="F42" s="4" t="s">
        <v>643</v>
      </c>
      <c r="G42" s="4" t="s">
        <v>646</v>
      </c>
      <c r="H42" s="4">
        <v>169.06</v>
      </c>
      <c r="I42" s="4">
        <v>2</v>
      </c>
      <c r="J42" s="4" t="s">
        <v>184</v>
      </c>
      <c r="K42" s="4" t="s">
        <v>81</v>
      </c>
      <c r="L42" s="5" t="s">
        <v>529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 t="s">
        <v>179</v>
      </c>
      <c r="AE42" s="4"/>
      <c r="AF42" s="4" t="s">
        <v>179</v>
      </c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 t="s">
        <v>179</v>
      </c>
      <c r="BN42" s="4"/>
      <c r="BO42" s="4"/>
      <c r="BP42" s="4"/>
      <c r="BQ42" s="4"/>
      <c r="BR42" s="4"/>
      <c r="BS42" s="4"/>
      <c r="BT42" s="4"/>
      <c r="BU42" s="4" t="s">
        <v>179</v>
      </c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1"/>
    </row>
    <row r="43" spans="1:90" ht="30" customHeight="1" x14ac:dyDescent="0.2">
      <c r="A43" s="1"/>
      <c r="B43" s="4" t="s">
        <v>174</v>
      </c>
      <c r="C43" s="4" t="s">
        <v>256</v>
      </c>
      <c r="D43" s="4" t="s">
        <v>673</v>
      </c>
      <c r="E43" s="4" t="s">
        <v>257</v>
      </c>
      <c r="F43" s="4" t="s">
        <v>643</v>
      </c>
      <c r="G43" s="4" t="s">
        <v>646</v>
      </c>
      <c r="H43" s="4">
        <v>171</v>
      </c>
      <c r="I43" s="4">
        <v>2</v>
      </c>
      <c r="J43" s="4" t="s">
        <v>184</v>
      </c>
      <c r="K43" s="4" t="s">
        <v>81</v>
      </c>
      <c r="L43" s="5" t="s">
        <v>530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 t="s">
        <v>179</v>
      </c>
      <c r="CD43" s="4"/>
      <c r="CE43" s="4"/>
      <c r="CF43" s="4"/>
      <c r="CG43" s="4"/>
      <c r="CH43" s="4"/>
      <c r="CI43" s="4"/>
      <c r="CJ43" s="4"/>
      <c r="CK43" s="4"/>
      <c r="CL43" s="1"/>
    </row>
    <row r="44" spans="1:90" ht="30" customHeight="1" x14ac:dyDescent="0.2">
      <c r="A44" s="1"/>
      <c r="B44" s="4" t="s">
        <v>174</v>
      </c>
      <c r="C44" s="4" t="s">
        <v>258</v>
      </c>
      <c r="D44" s="4" t="s">
        <v>673</v>
      </c>
      <c r="E44" s="4" t="s">
        <v>259</v>
      </c>
      <c r="F44" s="4" t="s">
        <v>643</v>
      </c>
      <c r="G44" s="4" t="s">
        <v>646</v>
      </c>
      <c r="H44" s="4">
        <v>171.68</v>
      </c>
      <c r="I44" s="4">
        <v>2</v>
      </c>
      <c r="J44" s="4" t="s">
        <v>184</v>
      </c>
      <c r="K44" s="4" t="s">
        <v>81</v>
      </c>
      <c r="L44" s="5" t="s">
        <v>530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4" t="s">
        <v>179</v>
      </c>
      <c r="CD44" s="1"/>
      <c r="CE44" s="1"/>
      <c r="CF44" s="1"/>
      <c r="CG44" s="1"/>
      <c r="CH44" s="1"/>
      <c r="CI44" s="1"/>
      <c r="CJ44" s="1"/>
      <c r="CK44" s="1"/>
      <c r="CL44" s="1"/>
    </row>
    <row r="45" spans="1:90" ht="30" customHeight="1" x14ac:dyDescent="0.2">
      <c r="A45" s="1"/>
      <c r="B45" s="4" t="s">
        <v>174</v>
      </c>
      <c r="C45" s="4" t="s">
        <v>260</v>
      </c>
      <c r="D45" s="4" t="s">
        <v>673</v>
      </c>
      <c r="E45" s="4" t="s">
        <v>261</v>
      </c>
      <c r="F45" s="4" t="s">
        <v>643</v>
      </c>
      <c r="G45" s="4" t="s">
        <v>646</v>
      </c>
      <c r="H45" s="4">
        <v>173.72200000000001</v>
      </c>
      <c r="I45" s="4">
        <v>2</v>
      </c>
      <c r="J45" s="4" t="s">
        <v>184</v>
      </c>
      <c r="K45" s="4" t="s">
        <v>81</v>
      </c>
      <c r="L45" s="5" t="s">
        <v>531</v>
      </c>
      <c r="M45" s="4"/>
      <c r="N45" s="4" t="s">
        <v>179</v>
      </c>
      <c r="O45" s="4" t="s">
        <v>179</v>
      </c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 t="s">
        <v>179</v>
      </c>
      <c r="AM45" s="4"/>
      <c r="AN45" s="4"/>
      <c r="AO45" s="4" t="s">
        <v>179</v>
      </c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 t="s">
        <v>179</v>
      </c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 t="s">
        <v>179</v>
      </c>
      <c r="CC45" s="4"/>
      <c r="CD45" s="4"/>
      <c r="CE45" s="4"/>
      <c r="CF45" s="4"/>
      <c r="CG45" s="4"/>
      <c r="CH45" s="4"/>
      <c r="CI45" s="4"/>
      <c r="CJ45" s="4"/>
      <c r="CK45" s="4"/>
      <c r="CL45" s="1"/>
    </row>
    <row r="46" spans="1:90" ht="30" customHeight="1" x14ac:dyDescent="0.2">
      <c r="A46" s="1"/>
      <c r="B46" s="4" t="s">
        <v>174</v>
      </c>
      <c r="C46" s="4" t="s">
        <v>262</v>
      </c>
      <c r="D46" s="4" t="s">
        <v>673</v>
      </c>
      <c r="E46" s="4" t="s">
        <v>263</v>
      </c>
      <c r="F46" s="4" t="s">
        <v>643</v>
      </c>
      <c r="G46" s="4" t="s">
        <v>646</v>
      </c>
      <c r="H46" s="4">
        <v>174.39</v>
      </c>
      <c r="I46" s="4">
        <v>2</v>
      </c>
      <c r="J46" s="4" t="s">
        <v>178</v>
      </c>
      <c r="K46" s="4" t="s">
        <v>81</v>
      </c>
      <c r="L46" s="5" t="s">
        <v>532</v>
      </c>
      <c r="M46" s="4" t="s">
        <v>179</v>
      </c>
      <c r="N46" s="4" t="s">
        <v>179</v>
      </c>
      <c r="O46" s="4"/>
      <c r="P46" s="4"/>
      <c r="Q46" s="4"/>
      <c r="R46" s="4"/>
      <c r="S46" s="4"/>
      <c r="T46" s="4"/>
      <c r="U46" s="4"/>
      <c r="V46" s="4"/>
      <c r="W46" s="4" t="s">
        <v>179</v>
      </c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 t="s">
        <v>179</v>
      </c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 t="s">
        <v>179</v>
      </c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 t="s">
        <v>179</v>
      </c>
      <c r="CC46" s="4"/>
      <c r="CD46" s="4"/>
      <c r="CE46" s="4"/>
      <c r="CF46" s="4"/>
      <c r="CG46" s="4"/>
      <c r="CH46" s="4"/>
      <c r="CI46" s="4"/>
      <c r="CJ46" s="4"/>
      <c r="CK46" s="4"/>
      <c r="CL46" s="1"/>
    </row>
    <row r="47" spans="1:90" ht="30" customHeight="1" x14ac:dyDescent="0.2">
      <c r="A47" s="1"/>
      <c r="B47" s="4" t="s">
        <v>174</v>
      </c>
      <c r="C47" s="4" t="s">
        <v>264</v>
      </c>
      <c r="D47" s="4" t="s">
        <v>673</v>
      </c>
      <c r="E47" s="4" t="s">
        <v>265</v>
      </c>
      <c r="F47" s="4" t="s">
        <v>643</v>
      </c>
      <c r="G47" s="4" t="s">
        <v>646</v>
      </c>
      <c r="H47" s="4">
        <v>174.87</v>
      </c>
      <c r="I47" s="4">
        <v>2</v>
      </c>
      <c r="J47" s="4" t="s">
        <v>184</v>
      </c>
      <c r="K47" s="4" t="s">
        <v>81</v>
      </c>
      <c r="L47" s="5" t="s">
        <v>533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 t="s">
        <v>179</v>
      </c>
      <c r="AE47" s="4"/>
      <c r="AF47" s="4"/>
      <c r="AG47" s="4"/>
      <c r="AH47" s="4"/>
      <c r="AI47" s="4"/>
      <c r="AJ47" s="4"/>
      <c r="AK47" s="4"/>
      <c r="AL47" s="4"/>
      <c r="AM47" s="4"/>
      <c r="AN47" s="4" t="s">
        <v>179</v>
      </c>
      <c r="AO47" s="4"/>
      <c r="AP47" s="4"/>
      <c r="AQ47" s="4" t="s">
        <v>179</v>
      </c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 t="s">
        <v>179</v>
      </c>
      <c r="BN47" s="4"/>
      <c r="BO47" s="4"/>
      <c r="BP47" s="4"/>
      <c r="BQ47" s="4"/>
      <c r="BR47" s="4"/>
      <c r="BS47" s="4"/>
      <c r="BT47" s="4"/>
      <c r="BU47" s="4" t="s">
        <v>179</v>
      </c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 t="s">
        <v>179</v>
      </c>
      <c r="CK47" s="4"/>
      <c r="CL47" s="1"/>
    </row>
    <row r="48" spans="1:90" ht="30" customHeight="1" x14ac:dyDescent="0.2">
      <c r="A48" s="1"/>
      <c r="B48" s="4" t="s">
        <v>174</v>
      </c>
      <c r="C48" s="4" t="s">
        <v>266</v>
      </c>
      <c r="D48" s="4" t="s">
        <v>673</v>
      </c>
      <c r="E48" s="4" t="s">
        <v>267</v>
      </c>
      <c r="F48" s="4" t="s">
        <v>643</v>
      </c>
      <c r="G48" s="4" t="s">
        <v>646</v>
      </c>
      <c r="H48" s="4">
        <v>176.05</v>
      </c>
      <c r="I48" s="4">
        <v>2</v>
      </c>
      <c r="J48" s="4" t="s">
        <v>178</v>
      </c>
      <c r="K48" s="4" t="s">
        <v>81</v>
      </c>
      <c r="L48" s="5" t="s">
        <v>534</v>
      </c>
      <c r="M48" s="4"/>
      <c r="N48" s="4" t="s">
        <v>179</v>
      </c>
      <c r="O48" s="4"/>
      <c r="P48" s="4"/>
      <c r="Q48" s="4" t="s">
        <v>179</v>
      </c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 t="s">
        <v>179</v>
      </c>
      <c r="BB48" s="4"/>
      <c r="BC48" s="4"/>
      <c r="BD48" s="4"/>
      <c r="BE48" s="4"/>
      <c r="BF48" s="4"/>
      <c r="BG48" s="4"/>
      <c r="BH48" s="4"/>
      <c r="BI48" s="4"/>
      <c r="BJ48" s="4" t="s">
        <v>179</v>
      </c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 t="s">
        <v>179</v>
      </c>
      <c r="CA48" s="4"/>
      <c r="CB48" s="4"/>
      <c r="CC48" s="4"/>
      <c r="CD48" s="4"/>
      <c r="CE48" s="4"/>
      <c r="CF48" s="4" t="s">
        <v>179</v>
      </c>
      <c r="CG48" s="4"/>
      <c r="CH48" s="4"/>
      <c r="CI48" s="4"/>
      <c r="CJ48" s="4"/>
      <c r="CK48" s="4"/>
      <c r="CL48" s="1"/>
    </row>
    <row r="49" spans="1:90" ht="30" customHeight="1" x14ac:dyDescent="0.2">
      <c r="A49" s="1"/>
      <c r="B49" s="4" t="s">
        <v>174</v>
      </c>
      <c r="C49" s="4" t="s">
        <v>268</v>
      </c>
      <c r="D49" s="4" t="s">
        <v>673</v>
      </c>
      <c r="E49" s="4" t="s">
        <v>269</v>
      </c>
      <c r="F49" s="4" t="s">
        <v>643</v>
      </c>
      <c r="G49" s="4" t="s">
        <v>646</v>
      </c>
      <c r="H49" s="4">
        <v>176.86</v>
      </c>
      <c r="I49" s="4">
        <v>2</v>
      </c>
      <c r="J49" s="4" t="s">
        <v>184</v>
      </c>
      <c r="K49" s="4" t="s">
        <v>81</v>
      </c>
      <c r="L49" s="5" t="s">
        <v>535</v>
      </c>
      <c r="M49" s="4"/>
      <c r="N49" s="4"/>
      <c r="O49" s="4"/>
      <c r="P49" s="4"/>
      <c r="Q49" s="4" t="s">
        <v>179</v>
      </c>
      <c r="R49" s="4"/>
      <c r="S49" s="4"/>
      <c r="T49" s="4"/>
      <c r="U49" s="4"/>
      <c r="V49" s="4"/>
      <c r="W49" s="4"/>
      <c r="X49" s="4"/>
      <c r="Y49" s="4" t="s">
        <v>179</v>
      </c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 t="s">
        <v>179</v>
      </c>
      <c r="BX49" s="4"/>
      <c r="BY49" s="4"/>
      <c r="BZ49" s="4"/>
      <c r="CA49" s="4"/>
      <c r="CB49" s="4"/>
      <c r="CC49" s="4"/>
      <c r="CD49" s="4"/>
      <c r="CE49" s="4" t="s">
        <v>179</v>
      </c>
      <c r="CF49" s="4"/>
      <c r="CG49" s="4"/>
      <c r="CH49" s="4"/>
      <c r="CI49" s="4"/>
      <c r="CJ49" s="4"/>
      <c r="CK49" s="4"/>
      <c r="CL49" s="1"/>
    </row>
    <row r="50" spans="1:90" ht="30" customHeight="1" x14ac:dyDescent="0.2">
      <c r="A50" s="1"/>
      <c r="B50" s="4" t="s">
        <v>174</v>
      </c>
      <c r="C50" s="4" t="s">
        <v>270</v>
      </c>
      <c r="D50" s="4" t="s">
        <v>673</v>
      </c>
      <c r="E50" s="4" t="s">
        <v>271</v>
      </c>
      <c r="F50" s="4" t="s">
        <v>643</v>
      </c>
      <c r="G50" s="4" t="s">
        <v>646</v>
      </c>
      <c r="H50" s="4">
        <v>176.87</v>
      </c>
      <c r="I50" s="4">
        <v>2</v>
      </c>
      <c r="J50" s="4" t="s">
        <v>184</v>
      </c>
      <c r="K50" s="4" t="s">
        <v>81</v>
      </c>
      <c r="L50" s="5" t="s">
        <v>536</v>
      </c>
      <c r="M50" s="4"/>
      <c r="N50" s="4"/>
      <c r="O50" s="4"/>
      <c r="P50" s="4"/>
      <c r="Q50" s="4" t="s">
        <v>179</v>
      </c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 t="s">
        <v>179</v>
      </c>
      <c r="CA50" s="4"/>
      <c r="CB50" s="4"/>
      <c r="CC50" s="4" t="s">
        <v>179</v>
      </c>
      <c r="CD50" s="4"/>
      <c r="CE50" s="4"/>
      <c r="CF50" s="4"/>
      <c r="CG50" s="4"/>
      <c r="CH50" s="4"/>
      <c r="CI50" s="4"/>
      <c r="CJ50" s="4"/>
      <c r="CK50" s="4"/>
      <c r="CL50" s="1"/>
    </row>
    <row r="51" spans="1:90" ht="30" customHeight="1" x14ac:dyDescent="0.2">
      <c r="A51" s="1"/>
      <c r="B51" s="4" t="s">
        <v>174</v>
      </c>
      <c r="C51" s="4" t="s">
        <v>272</v>
      </c>
      <c r="D51" s="4" t="s">
        <v>673</v>
      </c>
      <c r="E51" s="4" t="s">
        <v>273</v>
      </c>
      <c r="F51" s="4" t="s">
        <v>643</v>
      </c>
      <c r="G51" s="4" t="s">
        <v>646</v>
      </c>
      <c r="H51" s="4">
        <v>177.57</v>
      </c>
      <c r="I51" s="4">
        <v>2</v>
      </c>
      <c r="J51" s="4" t="s">
        <v>184</v>
      </c>
      <c r="K51" s="4" t="s">
        <v>81</v>
      </c>
      <c r="L51" s="5" t="s">
        <v>537</v>
      </c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 t="s">
        <v>179</v>
      </c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 t="s">
        <v>179</v>
      </c>
      <c r="BJ51" s="4"/>
      <c r="BK51" s="4"/>
      <c r="BL51" s="4"/>
      <c r="BM51" s="4"/>
      <c r="BN51" s="4"/>
      <c r="BO51" s="4" t="s">
        <v>179</v>
      </c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1"/>
    </row>
    <row r="52" spans="1:90" ht="30" customHeight="1" x14ac:dyDescent="0.2">
      <c r="A52" s="1"/>
      <c r="B52" s="4" t="s">
        <v>174</v>
      </c>
      <c r="C52" s="4" t="s">
        <v>274</v>
      </c>
      <c r="D52" s="4" t="s">
        <v>673</v>
      </c>
      <c r="E52" s="4" t="s">
        <v>275</v>
      </c>
      <c r="F52" s="4" t="s">
        <v>643</v>
      </c>
      <c r="G52" s="4" t="s">
        <v>646</v>
      </c>
      <c r="H52" s="4">
        <v>179.23</v>
      </c>
      <c r="I52" s="4">
        <v>2</v>
      </c>
      <c r="J52" s="4" t="s">
        <v>184</v>
      </c>
      <c r="K52" s="4" t="s">
        <v>81</v>
      </c>
      <c r="L52" s="5" t="s">
        <v>538</v>
      </c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 t="s">
        <v>179</v>
      </c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 t="s">
        <v>179</v>
      </c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 t="s">
        <v>179</v>
      </c>
      <c r="BQ52" s="4"/>
      <c r="BR52" s="4"/>
      <c r="BS52" s="4"/>
      <c r="BT52" s="4"/>
      <c r="BU52" s="4"/>
      <c r="BV52" s="4"/>
      <c r="BW52" s="4"/>
      <c r="BX52" s="4"/>
      <c r="BY52" s="4"/>
      <c r="BZ52" s="4" t="s">
        <v>179</v>
      </c>
      <c r="CA52" s="4"/>
      <c r="CB52" s="4" t="s">
        <v>179</v>
      </c>
      <c r="CC52" s="4"/>
      <c r="CD52" s="4"/>
      <c r="CE52" s="4"/>
      <c r="CF52" s="4"/>
      <c r="CG52" s="4"/>
      <c r="CH52" s="4"/>
      <c r="CI52" s="4"/>
      <c r="CJ52" s="4"/>
      <c r="CK52" s="4"/>
      <c r="CL52" s="1"/>
    </row>
    <row r="53" spans="1:90" ht="30" customHeight="1" x14ac:dyDescent="0.2">
      <c r="A53" s="1"/>
      <c r="B53" s="4" t="s">
        <v>174</v>
      </c>
      <c r="C53" s="4" t="s">
        <v>276</v>
      </c>
      <c r="D53" s="4" t="s">
        <v>673</v>
      </c>
      <c r="E53" s="4" t="s">
        <v>277</v>
      </c>
      <c r="F53" s="4" t="s">
        <v>643</v>
      </c>
      <c r="G53" s="4" t="s">
        <v>646</v>
      </c>
      <c r="H53" s="4">
        <v>181.38</v>
      </c>
      <c r="I53" s="4">
        <v>2</v>
      </c>
      <c r="J53" s="4" t="s">
        <v>184</v>
      </c>
      <c r="K53" s="4" t="s">
        <v>81</v>
      </c>
      <c r="L53" s="5" t="s">
        <v>539</v>
      </c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 t="s">
        <v>179</v>
      </c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 t="s">
        <v>179</v>
      </c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1"/>
    </row>
    <row r="54" spans="1:90" ht="30" customHeight="1" x14ac:dyDescent="0.2">
      <c r="A54" s="1"/>
      <c r="B54" s="4" t="s">
        <v>174</v>
      </c>
      <c r="C54" s="4" t="s">
        <v>278</v>
      </c>
      <c r="D54" s="4" t="s">
        <v>673</v>
      </c>
      <c r="E54" s="4" t="s">
        <v>279</v>
      </c>
      <c r="F54" s="4" t="s">
        <v>643</v>
      </c>
      <c r="G54" s="4" t="s">
        <v>646</v>
      </c>
      <c r="H54" s="4">
        <v>181.81</v>
      </c>
      <c r="I54" s="4">
        <v>2</v>
      </c>
      <c r="J54" s="4" t="s">
        <v>184</v>
      </c>
      <c r="K54" s="4" t="s">
        <v>81</v>
      </c>
      <c r="L54" s="3" t="s">
        <v>280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 t="s">
        <v>179</v>
      </c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1"/>
    </row>
    <row r="55" spans="1:90" ht="30" customHeight="1" x14ac:dyDescent="0.2">
      <c r="A55" s="1"/>
      <c r="B55" s="4" t="s">
        <v>174</v>
      </c>
      <c r="C55" s="4" t="s">
        <v>281</v>
      </c>
      <c r="D55" s="4" t="s">
        <v>673</v>
      </c>
      <c r="E55" s="4" t="s">
        <v>282</v>
      </c>
      <c r="F55" s="4" t="s">
        <v>643</v>
      </c>
      <c r="G55" s="4" t="s">
        <v>646</v>
      </c>
      <c r="H55" s="4">
        <v>183.27</v>
      </c>
      <c r="I55" s="4">
        <v>1</v>
      </c>
      <c r="J55" s="4" t="s">
        <v>178</v>
      </c>
      <c r="K55" s="4" t="s">
        <v>85</v>
      </c>
      <c r="L55" s="5" t="s">
        <v>540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 t="s">
        <v>179</v>
      </c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 t="s">
        <v>179</v>
      </c>
      <c r="AK55" s="4" t="s">
        <v>179</v>
      </c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 t="s">
        <v>179</v>
      </c>
      <c r="CH55" s="4"/>
      <c r="CI55" s="4"/>
      <c r="CJ55" s="4"/>
      <c r="CK55" s="4"/>
      <c r="CL55" s="1"/>
    </row>
    <row r="56" spans="1:90" ht="30" customHeight="1" x14ac:dyDescent="0.2">
      <c r="A56" s="1"/>
      <c r="B56" s="4" t="s">
        <v>174</v>
      </c>
      <c r="C56" s="4" t="s">
        <v>283</v>
      </c>
      <c r="D56" s="4" t="s">
        <v>673</v>
      </c>
      <c r="E56" s="4" t="s">
        <v>284</v>
      </c>
      <c r="F56" s="4" t="s">
        <v>643</v>
      </c>
      <c r="G56" s="4" t="s">
        <v>646</v>
      </c>
      <c r="H56" s="4">
        <v>184.19</v>
      </c>
      <c r="I56" s="4">
        <v>2</v>
      </c>
      <c r="J56" s="4" t="s">
        <v>184</v>
      </c>
      <c r="K56" s="4" t="s">
        <v>81</v>
      </c>
      <c r="L56" s="5" t="s">
        <v>541</v>
      </c>
      <c r="M56" s="4"/>
      <c r="N56" s="4"/>
      <c r="O56" s="4"/>
      <c r="P56" s="4"/>
      <c r="Q56" s="4" t="s">
        <v>179</v>
      </c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 t="s">
        <v>179</v>
      </c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 t="s">
        <v>179</v>
      </c>
      <c r="CD56" s="4"/>
      <c r="CE56" s="4"/>
      <c r="CF56" s="4"/>
      <c r="CG56" s="4"/>
      <c r="CH56" s="4"/>
      <c r="CI56" s="4"/>
      <c r="CJ56" s="4"/>
      <c r="CK56" s="4"/>
      <c r="CL56" s="1"/>
    </row>
    <row r="57" spans="1:90" ht="30" customHeight="1" x14ac:dyDescent="0.2">
      <c r="A57" s="1"/>
      <c r="B57" s="4" t="s">
        <v>174</v>
      </c>
      <c r="C57" s="4" t="s">
        <v>285</v>
      </c>
      <c r="D57" s="4" t="s">
        <v>673</v>
      </c>
      <c r="E57" s="4" t="s">
        <v>286</v>
      </c>
      <c r="F57" s="4" t="s">
        <v>643</v>
      </c>
      <c r="G57" s="4" t="s">
        <v>646</v>
      </c>
      <c r="H57" s="4">
        <v>184.92</v>
      </c>
      <c r="I57" s="4">
        <v>2</v>
      </c>
      <c r="J57" s="4" t="s">
        <v>178</v>
      </c>
      <c r="K57" s="4" t="s">
        <v>81</v>
      </c>
      <c r="L57" s="5" t="s">
        <v>542</v>
      </c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 t="s">
        <v>179</v>
      </c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 t="s">
        <v>179</v>
      </c>
      <c r="AK57" s="4" t="s">
        <v>179</v>
      </c>
      <c r="AL57" s="4"/>
      <c r="AM57" s="4"/>
      <c r="AN57" s="4"/>
      <c r="AO57" s="4"/>
      <c r="AP57" s="4"/>
      <c r="AQ57" s="4"/>
      <c r="AR57" s="4" t="s">
        <v>179</v>
      </c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 t="s">
        <v>179</v>
      </c>
      <c r="BV57" s="4"/>
      <c r="BW57" s="4"/>
      <c r="BX57" s="4"/>
      <c r="BY57" s="4"/>
      <c r="BZ57" s="4" t="s">
        <v>179</v>
      </c>
      <c r="CA57" s="4"/>
      <c r="CB57" s="4"/>
      <c r="CC57" s="4" t="s">
        <v>179</v>
      </c>
      <c r="CD57" s="4"/>
      <c r="CE57" s="4"/>
      <c r="CF57" s="4"/>
      <c r="CG57" s="4"/>
      <c r="CH57" s="4"/>
      <c r="CI57" s="4"/>
      <c r="CJ57" s="4"/>
      <c r="CK57" s="4"/>
      <c r="CL57" s="1"/>
    </row>
    <row r="58" spans="1:90" ht="30" customHeight="1" x14ac:dyDescent="0.2">
      <c r="A58" s="1"/>
      <c r="B58" s="4" t="s">
        <v>174</v>
      </c>
      <c r="C58" s="4" t="s">
        <v>287</v>
      </c>
      <c r="D58" s="4" t="s">
        <v>673</v>
      </c>
      <c r="E58" s="4" t="s">
        <v>288</v>
      </c>
      <c r="F58" s="4" t="s">
        <v>643</v>
      </c>
      <c r="G58" s="4" t="s">
        <v>646</v>
      </c>
      <c r="H58" s="4">
        <v>189.53</v>
      </c>
      <c r="I58" s="4">
        <v>2</v>
      </c>
      <c r="J58" s="4" t="s">
        <v>184</v>
      </c>
      <c r="K58" s="4" t="s">
        <v>81</v>
      </c>
      <c r="L58" s="5" t="s">
        <v>543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 t="s">
        <v>179</v>
      </c>
      <c r="AE58" s="4"/>
      <c r="AF58" s="4"/>
      <c r="AG58" s="4"/>
      <c r="AH58" s="4"/>
      <c r="AI58" s="4"/>
      <c r="AJ58" s="4"/>
      <c r="AK58" s="4" t="s">
        <v>179</v>
      </c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 t="s">
        <v>179</v>
      </c>
      <c r="CA58" s="4"/>
      <c r="CB58" s="4" t="s">
        <v>179</v>
      </c>
      <c r="CC58" s="4"/>
      <c r="CD58" s="4"/>
      <c r="CE58" s="4"/>
      <c r="CF58" s="4"/>
      <c r="CG58" s="4"/>
      <c r="CH58" s="4"/>
      <c r="CI58" s="4"/>
      <c r="CJ58" s="4"/>
      <c r="CK58" s="4"/>
      <c r="CL58" s="1"/>
    </row>
    <row r="59" spans="1:90" ht="30" customHeight="1" x14ac:dyDescent="0.2">
      <c r="A59" s="1"/>
      <c r="B59" s="4" t="s">
        <v>174</v>
      </c>
      <c r="C59" s="4" t="s">
        <v>289</v>
      </c>
      <c r="D59" s="4" t="s">
        <v>673</v>
      </c>
      <c r="E59" s="4" t="s">
        <v>290</v>
      </c>
      <c r="F59" s="4" t="s">
        <v>643</v>
      </c>
      <c r="G59" s="4" t="s">
        <v>646</v>
      </c>
      <c r="H59" s="4">
        <v>189.53</v>
      </c>
      <c r="I59" s="4">
        <v>2</v>
      </c>
      <c r="J59" s="4" t="s">
        <v>184</v>
      </c>
      <c r="K59" s="4" t="s">
        <v>81</v>
      </c>
      <c r="L59" s="5" t="s">
        <v>543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 t="s">
        <v>179</v>
      </c>
      <c r="AE59" s="4"/>
      <c r="AF59" s="4"/>
      <c r="AG59" s="4"/>
      <c r="AH59" s="4"/>
      <c r="AI59" s="4"/>
      <c r="AJ59" s="4"/>
      <c r="AK59" s="4" t="s">
        <v>179</v>
      </c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 t="s">
        <v>179</v>
      </c>
      <c r="CA59" s="4"/>
      <c r="CB59" s="4" t="s">
        <v>179</v>
      </c>
      <c r="CC59" s="4"/>
      <c r="CD59" s="4"/>
      <c r="CE59" s="4"/>
      <c r="CF59" s="4"/>
      <c r="CG59" s="4"/>
      <c r="CH59" s="4"/>
      <c r="CI59" s="4"/>
      <c r="CJ59" s="4"/>
      <c r="CK59" s="4"/>
      <c r="CL59" s="1"/>
    </row>
    <row r="60" spans="1:90" ht="30" customHeight="1" x14ac:dyDescent="0.2">
      <c r="A60" s="1"/>
      <c r="B60" s="4" t="s">
        <v>174</v>
      </c>
      <c r="C60" s="4" t="s">
        <v>291</v>
      </c>
      <c r="D60" s="4" t="s">
        <v>673</v>
      </c>
      <c r="E60" s="4" t="s">
        <v>292</v>
      </c>
      <c r="F60" s="4" t="s">
        <v>643</v>
      </c>
      <c r="G60" s="4" t="s">
        <v>646</v>
      </c>
      <c r="H60" s="4">
        <v>191.86</v>
      </c>
      <c r="I60" s="4">
        <v>2</v>
      </c>
      <c r="J60" s="4" t="s">
        <v>184</v>
      </c>
      <c r="K60" s="4" t="s">
        <v>81</v>
      </c>
      <c r="L60" s="5" t="s">
        <v>544</v>
      </c>
      <c r="M60" s="4"/>
      <c r="N60" s="4"/>
      <c r="O60" s="4"/>
      <c r="P60" s="4"/>
      <c r="Q60" s="4" t="s">
        <v>179</v>
      </c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 t="s">
        <v>179</v>
      </c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 t="s">
        <v>179</v>
      </c>
      <c r="CD60" s="4"/>
      <c r="CE60" s="4"/>
      <c r="CF60" s="4"/>
      <c r="CG60" s="4"/>
      <c r="CH60" s="4"/>
      <c r="CI60" s="4"/>
      <c r="CJ60" s="4"/>
      <c r="CK60" s="4"/>
      <c r="CL60" s="1"/>
    </row>
    <row r="61" spans="1:90" ht="30" customHeight="1" x14ac:dyDescent="0.2">
      <c r="A61" s="1"/>
      <c r="B61" s="4" t="s">
        <v>174</v>
      </c>
      <c r="C61" s="4" t="s">
        <v>293</v>
      </c>
      <c r="D61" s="4" t="s">
        <v>673</v>
      </c>
      <c r="E61" s="4" t="s">
        <v>294</v>
      </c>
      <c r="F61" s="4" t="s">
        <v>643</v>
      </c>
      <c r="G61" s="4" t="s">
        <v>646</v>
      </c>
      <c r="H61" s="4">
        <v>192.46</v>
      </c>
      <c r="I61" s="4">
        <v>3</v>
      </c>
      <c r="J61" s="4" t="s">
        <v>184</v>
      </c>
      <c r="K61" s="4" t="s">
        <v>81</v>
      </c>
      <c r="L61" s="5" t="s">
        <v>545</v>
      </c>
      <c r="M61" s="4" t="s">
        <v>179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 t="s">
        <v>179</v>
      </c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 t="s">
        <v>179</v>
      </c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1"/>
    </row>
    <row r="62" spans="1:90" ht="30" customHeight="1" x14ac:dyDescent="0.2">
      <c r="A62" s="1"/>
      <c r="B62" s="4" t="s">
        <v>174</v>
      </c>
      <c r="C62" s="4" t="s">
        <v>295</v>
      </c>
      <c r="D62" s="4" t="s">
        <v>673</v>
      </c>
      <c r="E62" s="4" t="s">
        <v>296</v>
      </c>
      <c r="F62" s="4" t="s">
        <v>643</v>
      </c>
      <c r="G62" s="4" t="s">
        <v>646</v>
      </c>
      <c r="H62" s="4">
        <v>192.48</v>
      </c>
      <c r="I62" s="4">
        <v>2</v>
      </c>
      <c r="J62" s="4" t="s">
        <v>184</v>
      </c>
      <c r="K62" s="4" t="s">
        <v>81</v>
      </c>
      <c r="L62" s="7" t="s">
        <v>546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 t="s">
        <v>179</v>
      </c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</row>
    <row r="63" spans="1:90" ht="30" customHeight="1" x14ac:dyDescent="0.2">
      <c r="A63" s="1"/>
      <c r="B63" s="4" t="s">
        <v>174</v>
      </c>
      <c r="C63" s="4" t="s">
        <v>297</v>
      </c>
      <c r="D63" s="4" t="s">
        <v>673</v>
      </c>
      <c r="E63" s="4" t="s">
        <v>298</v>
      </c>
      <c r="F63" s="4" t="s">
        <v>643</v>
      </c>
      <c r="G63" s="4" t="s">
        <v>646</v>
      </c>
      <c r="H63" s="4">
        <v>193.01</v>
      </c>
      <c r="I63" s="4">
        <v>3</v>
      </c>
      <c r="J63" s="4" t="s">
        <v>178</v>
      </c>
      <c r="K63" s="4" t="s">
        <v>81</v>
      </c>
      <c r="L63" s="5" t="s">
        <v>547</v>
      </c>
      <c r="M63" s="4" t="s">
        <v>179</v>
      </c>
      <c r="N63" s="4" t="s">
        <v>179</v>
      </c>
      <c r="O63" s="4"/>
      <c r="P63" s="4"/>
      <c r="Q63" s="4" t="s">
        <v>179</v>
      </c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 t="s">
        <v>179</v>
      </c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 t="s">
        <v>179</v>
      </c>
      <c r="BJ63" s="4" t="s">
        <v>179</v>
      </c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 t="s">
        <v>179</v>
      </c>
      <c r="CC63" s="4"/>
      <c r="CD63" s="4"/>
      <c r="CE63" s="4"/>
      <c r="CF63" s="4"/>
      <c r="CG63" s="4"/>
      <c r="CH63" s="4"/>
      <c r="CI63" s="4"/>
      <c r="CJ63" s="4"/>
      <c r="CK63" s="4"/>
      <c r="CL63" s="1"/>
    </row>
    <row r="64" spans="1:90" ht="30" customHeight="1" x14ac:dyDescent="0.2">
      <c r="A64" s="1"/>
      <c r="B64" s="4" t="s">
        <v>174</v>
      </c>
      <c r="C64" s="4" t="s">
        <v>299</v>
      </c>
      <c r="D64" s="4" t="s">
        <v>673</v>
      </c>
      <c r="E64" s="4" t="s">
        <v>300</v>
      </c>
      <c r="F64" s="4" t="s">
        <v>643</v>
      </c>
      <c r="G64" s="4" t="s">
        <v>646</v>
      </c>
      <c r="H64" s="4">
        <v>193.8</v>
      </c>
      <c r="I64" s="4">
        <v>1</v>
      </c>
      <c r="J64" s="4" t="s">
        <v>178</v>
      </c>
      <c r="K64" s="4" t="s">
        <v>81</v>
      </c>
      <c r="L64" s="5" t="s">
        <v>548</v>
      </c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 t="s">
        <v>179</v>
      </c>
      <c r="BA64" s="4" t="s">
        <v>179</v>
      </c>
      <c r="BB64" s="4"/>
      <c r="BC64" s="4"/>
      <c r="BD64" s="4" t="s">
        <v>179</v>
      </c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1"/>
    </row>
    <row r="65" spans="1:90" ht="30" customHeight="1" x14ac:dyDescent="0.2">
      <c r="A65" s="1"/>
      <c r="B65" s="4" t="s">
        <v>174</v>
      </c>
      <c r="C65" s="4" t="s">
        <v>301</v>
      </c>
      <c r="D65" s="4" t="s">
        <v>673</v>
      </c>
      <c r="E65" s="4" t="s">
        <v>302</v>
      </c>
      <c r="F65" s="4" t="s">
        <v>643</v>
      </c>
      <c r="G65" s="4" t="s">
        <v>646</v>
      </c>
      <c r="H65" s="4">
        <v>194.79</v>
      </c>
      <c r="I65" s="4">
        <v>2</v>
      </c>
      <c r="J65" s="4" t="s">
        <v>184</v>
      </c>
      <c r="K65" s="4" t="s">
        <v>81</v>
      </c>
      <c r="L65" s="5" t="s">
        <v>549</v>
      </c>
      <c r="M65" s="4"/>
      <c r="N65" s="4"/>
      <c r="O65" s="4"/>
      <c r="P65" s="4"/>
      <c r="Q65" s="4" t="s">
        <v>303</v>
      </c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 t="s">
        <v>303</v>
      </c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 t="s">
        <v>179</v>
      </c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 t="s">
        <v>303</v>
      </c>
      <c r="CD65" s="4"/>
      <c r="CE65" s="4"/>
      <c r="CF65" s="4"/>
      <c r="CG65" s="4"/>
      <c r="CH65" s="4"/>
      <c r="CI65" s="4"/>
      <c r="CJ65" s="4"/>
      <c r="CK65" s="4"/>
      <c r="CL65" s="1"/>
    </row>
    <row r="66" spans="1:90" ht="30" customHeight="1" x14ac:dyDescent="0.2">
      <c r="A66" s="1"/>
      <c r="B66" s="4" t="s">
        <v>174</v>
      </c>
      <c r="C66" s="4" t="s">
        <v>304</v>
      </c>
      <c r="D66" s="4" t="s">
        <v>673</v>
      </c>
      <c r="E66" s="4" t="s">
        <v>298</v>
      </c>
      <c r="F66" s="4" t="s">
        <v>643</v>
      </c>
      <c r="G66" s="4" t="s">
        <v>646</v>
      </c>
      <c r="H66" s="4">
        <v>195.54</v>
      </c>
      <c r="I66" s="4">
        <v>3</v>
      </c>
      <c r="J66" s="4" t="s">
        <v>184</v>
      </c>
      <c r="K66" s="4" t="s">
        <v>81</v>
      </c>
      <c r="L66" s="5" t="s">
        <v>550</v>
      </c>
      <c r="M66" s="4" t="s">
        <v>179</v>
      </c>
      <c r="N66" s="4" t="s">
        <v>179</v>
      </c>
      <c r="O66" s="4"/>
      <c r="P66" s="4"/>
      <c r="Q66" s="4" t="s">
        <v>179</v>
      </c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 t="s">
        <v>179</v>
      </c>
      <c r="AE66" s="4"/>
      <c r="AF66" s="4"/>
      <c r="AG66" s="4"/>
      <c r="AH66" s="4"/>
      <c r="AI66" s="4"/>
      <c r="AJ66" s="4"/>
      <c r="AK66" s="4"/>
      <c r="AL66" s="4" t="s">
        <v>179</v>
      </c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 t="s">
        <v>179</v>
      </c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1"/>
    </row>
    <row r="67" spans="1:90" ht="30" customHeight="1" x14ac:dyDescent="0.2">
      <c r="A67" s="1"/>
      <c r="B67" s="4" t="s">
        <v>174</v>
      </c>
      <c r="C67" s="4" t="s">
        <v>305</v>
      </c>
      <c r="D67" s="4" t="s">
        <v>673</v>
      </c>
      <c r="E67" s="4" t="s">
        <v>306</v>
      </c>
      <c r="F67" s="4" t="s">
        <v>643</v>
      </c>
      <c r="G67" s="4" t="s">
        <v>646</v>
      </c>
      <c r="H67" s="4">
        <v>195.85</v>
      </c>
      <c r="I67" s="4">
        <v>3</v>
      </c>
      <c r="J67" s="4" t="s">
        <v>184</v>
      </c>
      <c r="K67" s="4" t="s">
        <v>81</v>
      </c>
      <c r="L67" s="5" t="s">
        <v>518</v>
      </c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 t="s">
        <v>179</v>
      </c>
      <c r="BA67" s="4" t="s">
        <v>179</v>
      </c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 t="s">
        <v>179</v>
      </c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1"/>
    </row>
    <row r="68" spans="1:90" ht="30" customHeight="1" x14ac:dyDescent="0.2">
      <c r="A68" s="1"/>
      <c r="B68" s="4" t="s">
        <v>174</v>
      </c>
      <c r="C68" s="4" t="s">
        <v>307</v>
      </c>
      <c r="D68" s="4" t="s">
        <v>673</v>
      </c>
      <c r="E68" s="4" t="s">
        <v>308</v>
      </c>
      <c r="F68" s="4" t="s">
        <v>643</v>
      </c>
      <c r="G68" s="4" t="s">
        <v>646</v>
      </c>
      <c r="H68" s="4">
        <v>196</v>
      </c>
      <c r="I68" s="4">
        <v>2</v>
      </c>
      <c r="J68" s="4" t="s">
        <v>178</v>
      </c>
      <c r="K68" s="4" t="s">
        <v>86</v>
      </c>
      <c r="L68" s="5" t="s">
        <v>551</v>
      </c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 t="s">
        <v>179</v>
      </c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 t="s">
        <v>179</v>
      </c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 t="s">
        <v>179</v>
      </c>
      <c r="CA68" s="4" t="s">
        <v>179</v>
      </c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1"/>
    </row>
    <row r="69" spans="1:90" ht="30" customHeight="1" x14ac:dyDescent="0.2">
      <c r="A69" s="1"/>
      <c r="B69" s="4" t="s">
        <v>174</v>
      </c>
      <c r="C69" s="4" t="s">
        <v>309</v>
      </c>
      <c r="D69" s="4" t="s">
        <v>673</v>
      </c>
      <c r="E69" s="4" t="s">
        <v>310</v>
      </c>
      <c r="F69" s="4" t="s">
        <v>643</v>
      </c>
      <c r="G69" s="4" t="s">
        <v>646</v>
      </c>
      <c r="H69" s="4">
        <v>196.88</v>
      </c>
      <c r="I69" s="4">
        <v>3</v>
      </c>
      <c r="J69" s="4" t="s">
        <v>184</v>
      </c>
      <c r="K69" s="4" t="s">
        <v>81</v>
      </c>
      <c r="L69" s="5" t="s">
        <v>552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 t="s">
        <v>179</v>
      </c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 t="s">
        <v>179</v>
      </c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 t="s">
        <v>179</v>
      </c>
      <c r="CF69" s="4"/>
      <c r="CG69" s="4"/>
      <c r="CH69" s="4"/>
      <c r="CI69" s="4"/>
      <c r="CJ69" s="4"/>
      <c r="CK69" s="4"/>
      <c r="CL69" s="1"/>
    </row>
    <row r="70" spans="1:90" ht="30" customHeight="1" x14ac:dyDescent="0.2">
      <c r="A70" s="1"/>
      <c r="B70" s="4" t="s">
        <v>174</v>
      </c>
      <c r="C70" s="4" t="s">
        <v>311</v>
      </c>
      <c r="D70" s="4" t="s">
        <v>673</v>
      </c>
      <c r="E70" s="4" t="s">
        <v>312</v>
      </c>
      <c r="F70" s="4" t="s">
        <v>643</v>
      </c>
      <c r="G70" s="4" t="s">
        <v>646</v>
      </c>
      <c r="H70" s="4">
        <v>196.89</v>
      </c>
      <c r="I70" s="4">
        <v>2</v>
      </c>
      <c r="J70" s="4" t="s">
        <v>184</v>
      </c>
      <c r="K70" s="4" t="s">
        <v>81</v>
      </c>
      <c r="L70" s="5" t="s">
        <v>553</v>
      </c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 t="s">
        <v>179</v>
      </c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 t="s">
        <v>179</v>
      </c>
      <c r="CC70" s="4" t="s">
        <v>179</v>
      </c>
      <c r="CD70" s="4"/>
      <c r="CE70" s="4"/>
      <c r="CF70" s="4"/>
      <c r="CG70" s="4"/>
      <c r="CH70" s="4"/>
      <c r="CI70" s="4"/>
      <c r="CJ70" s="4"/>
      <c r="CK70" s="4"/>
      <c r="CL70" s="1"/>
    </row>
    <row r="71" spans="1:90" ht="30" customHeight="1" x14ac:dyDescent="0.2">
      <c r="A71" s="1"/>
      <c r="B71" s="4" t="s">
        <v>174</v>
      </c>
      <c r="C71" s="4" t="s">
        <v>313</v>
      </c>
      <c r="D71" s="4" t="s">
        <v>673</v>
      </c>
      <c r="E71" s="4" t="s">
        <v>314</v>
      </c>
      <c r="F71" s="4" t="s">
        <v>643</v>
      </c>
      <c r="G71" s="4" t="s">
        <v>646</v>
      </c>
      <c r="H71" s="4">
        <v>197.16</v>
      </c>
      <c r="I71" s="4">
        <v>3</v>
      </c>
      <c r="J71" s="4" t="s">
        <v>184</v>
      </c>
      <c r="K71" s="4" t="s">
        <v>81</v>
      </c>
      <c r="L71" s="5" t="s">
        <v>552</v>
      </c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 t="s">
        <v>179</v>
      </c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 t="s">
        <v>179</v>
      </c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 t="s">
        <v>179</v>
      </c>
      <c r="CF71" s="4"/>
      <c r="CG71" s="4"/>
      <c r="CH71" s="4"/>
      <c r="CI71" s="4"/>
      <c r="CJ71" s="4"/>
      <c r="CK71" s="4"/>
      <c r="CL71" s="1"/>
    </row>
    <row r="72" spans="1:90" ht="30" customHeight="1" x14ac:dyDescent="0.2">
      <c r="A72" s="1"/>
      <c r="B72" s="4" t="s">
        <v>174</v>
      </c>
      <c r="C72" s="4" t="s">
        <v>315</v>
      </c>
      <c r="D72" s="4" t="s">
        <v>673</v>
      </c>
      <c r="E72" s="4" t="s">
        <v>316</v>
      </c>
      <c r="F72" s="4" t="s">
        <v>643</v>
      </c>
      <c r="G72" s="4" t="s">
        <v>646</v>
      </c>
      <c r="H72" s="4">
        <v>197.64</v>
      </c>
      <c r="I72" s="4">
        <v>3</v>
      </c>
      <c r="J72" s="4" t="s">
        <v>184</v>
      </c>
      <c r="K72" s="4" t="s">
        <v>81</v>
      </c>
      <c r="L72" s="5" t="s">
        <v>552</v>
      </c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 t="s">
        <v>179</v>
      </c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 t="s">
        <v>179</v>
      </c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 t="s">
        <v>179</v>
      </c>
      <c r="CF72" s="4"/>
      <c r="CG72" s="4"/>
      <c r="CH72" s="4"/>
      <c r="CI72" s="4"/>
      <c r="CJ72" s="4"/>
      <c r="CK72" s="4"/>
      <c r="CL72" s="1"/>
    </row>
    <row r="73" spans="1:90" ht="30" customHeight="1" x14ac:dyDescent="0.2">
      <c r="A73" s="1"/>
      <c r="B73" s="4" t="s">
        <v>174</v>
      </c>
      <c r="C73" s="4" t="s">
        <v>317</v>
      </c>
      <c r="D73" s="4" t="s">
        <v>673</v>
      </c>
      <c r="E73" s="4" t="s">
        <v>318</v>
      </c>
      <c r="F73" s="4" t="s">
        <v>643</v>
      </c>
      <c r="G73" s="4" t="s">
        <v>646</v>
      </c>
      <c r="H73" s="4">
        <v>197.64</v>
      </c>
      <c r="I73" s="4">
        <v>3</v>
      </c>
      <c r="J73" s="4" t="s">
        <v>184</v>
      </c>
      <c r="K73" s="4" t="s">
        <v>81</v>
      </c>
      <c r="L73" s="5" t="s">
        <v>552</v>
      </c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 t="s">
        <v>179</v>
      </c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 t="s">
        <v>179</v>
      </c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 t="s">
        <v>179</v>
      </c>
      <c r="CF73" s="4"/>
      <c r="CG73" s="4"/>
      <c r="CH73" s="4"/>
      <c r="CI73" s="4"/>
      <c r="CJ73" s="4"/>
      <c r="CK73" s="4"/>
      <c r="CL73" s="1"/>
    </row>
    <row r="74" spans="1:90" ht="30" customHeight="1" x14ac:dyDescent="0.2">
      <c r="A74" s="1"/>
      <c r="B74" s="4" t="s">
        <v>174</v>
      </c>
      <c r="C74" s="4" t="s">
        <v>319</v>
      </c>
      <c r="D74" s="4" t="s">
        <v>673</v>
      </c>
      <c r="E74" s="4" t="s">
        <v>320</v>
      </c>
      <c r="F74" s="4" t="s">
        <v>643</v>
      </c>
      <c r="G74" s="4" t="s">
        <v>646</v>
      </c>
      <c r="H74" s="4">
        <v>197.64</v>
      </c>
      <c r="I74" s="4">
        <v>3</v>
      </c>
      <c r="J74" s="4" t="s">
        <v>184</v>
      </c>
      <c r="K74" s="4" t="s">
        <v>81</v>
      </c>
      <c r="L74" s="5" t="s">
        <v>552</v>
      </c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 t="s">
        <v>179</v>
      </c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 t="s">
        <v>179</v>
      </c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 t="s">
        <v>179</v>
      </c>
      <c r="CF74" s="4"/>
      <c r="CG74" s="4"/>
      <c r="CH74" s="4"/>
      <c r="CI74" s="4"/>
      <c r="CJ74" s="4"/>
      <c r="CK74" s="4"/>
      <c r="CL74" s="1"/>
    </row>
    <row r="75" spans="1:90" ht="30" customHeight="1" x14ac:dyDescent="0.2">
      <c r="A75" s="1"/>
      <c r="B75" s="4" t="s">
        <v>174</v>
      </c>
      <c r="C75" s="4" t="s">
        <v>321</v>
      </c>
      <c r="D75" s="4" t="s">
        <v>673</v>
      </c>
      <c r="E75" s="4" t="s">
        <v>322</v>
      </c>
      <c r="F75" s="4" t="s">
        <v>643</v>
      </c>
      <c r="G75" s="4" t="s">
        <v>646</v>
      </c>
      <c r="H75" s="4">
        <v>197.64</v>
      </c>
      <c r="I75" s="4">
        <v>3</v>
      </c>
      <c r="J75" s="4" t="s">
        <v>184</v>
      </c>
      <c r="K75" s="4" t="s">
        <v>81</v>
      </c>
      <c r="L75" s="5" t="s">
        <v>552</v>
      </c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 t="s">
        <v>179</v>
      </c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 t="s">
        <v>179</v>
      </c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 t="s">
        <v>179</v>
      </c>
      <c r="CF75" s="4"/>
      <c r="CG75" s="4"/>
      <c r="CH75" s="4"/>
      <c r="CI75" s="4"/>
      <c r="CJ75" s="4"/>
      <c r="CK75" s="4"/>
      <c r="CL75" s="1"/>
    </row>
    <row r="76" spans="1:90" ht="30" customHeight="1" x14ac:dyDescent="0.2">
      <c r="A76" s="1"/>
      <c r="B76" s="4" t="s">
        <v>174</v>
      </c>
      <c r="C76" s="4" t="s">
        <v>323</v>
      </c>
      <c r="D76" s="4" t="s">
        <v>673</v>
      </c>
      <c r="E76" s="4" t="s">
        <v>231</v>
      </c>
      <c r="F76" s="4" t="s">
        <v>643</v>
      </c>
      <c r="G76" s="4" t="s">
        <v>646</v>
      </c>
      <c r="H76" s="4">
        <v>198.27</v>
      </c>
      <c r="I76" s="4">
        <v>3</v>
      </c>
      <c r="J76" s="4" t="s">
        <v>184</v>
      </c>
      <c r="K76" s="4" t="s">
        <v>81</v>
      </c>
      <c r="L76" s="5" t="s">
        <v>554</v>
      </c>
      <c r="M76" s="4" t="s">
        <v>179</v>
      </c>
      <c r="N76" s="4" t="s">
        <v>179</v>
      </c>
      <c r="O76" s="4"/>
      <c r="P76" s="4"/>
      <c r="Q76" s="4"/>
      <c r="R76" s="4"/>
      <c r="S76" s="4"/>
      <c r="T76" s="4"/>
      <c r="U76" s="4"/>
      <c r="V76" s="4"/>
      <c r="W76" s="4"/>
      <c r="X76" s="4"/>
      <c r="Y76" s="4" t="s">
        <v>179</v>
      </c>
      <c r="Z76" s="4"/>
      <c r="AA76" s="4"/>
      <c r="AB76" s="4" t="s">
        <v>179</v>
      </c>
      <c r="AC76" s="4" t="s">
        <v>179</v>
      </c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 t="s">
        <v>179</v>
      </c>
      <c r="BG76" s="4" t="s">
        <v>179</v>
      </c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 t="s">
        <v>179</v>
      </c>
      <c r="CC76" s="4"/>
      <c r="CD76" s="4"/>
      <c r="CE76" s="4"/>
      <c r="CF76" s="4"/>
      <c r="CG76" s="4"/>
      <c r="CH76" s="4"/>
      <c r="CI76" s="4" t="s">
        <v>179</v>
      </c>
      <c r="CJ76" s="4"/>
      <c r="CK76" s="4"/>
      <c r="CL76" s="1"/>
    </row>
    <row r="77" spans="1:90" ht="30" customHeight="1" x14ac:dyDescent="0.2">
      <c r="A77" s="1"/>
      <c r="B77" s="4" t="s">
        <v>174</v>
      </c>
      <c r="C77" s="4" t="s">
        <v>324</v>
      </c>
      <c r="D77" s="4" t="s">
        <v>673</v>
      </c>
      <c r="E77" s="4" t="s">
        <v>325</v>
      </c>
      <c r="F77" s="4" t="s">
        <v>643</v>
      </c>
      <c r="G77" s="4" t="s">
        <v>646</v>
      </c>
      <c r="H77" s="4">
        <v>198.76</v>
      </c>
      <c r="I77" s="4">
        <v>2</v>
      </c>
      <c r="J77" s="4" t="s">
        <v>184</v>
      </c>
      <c r="K77" s="4" t="s">
        <v>81</v>
      </c>
      <c r="L77" s="5" t="s">
        <v>555</v>
      </c>
      <c r="M77" s="4"/>
      <c r="N77" s="4"/>
      <c r="O77" s="4"/>
      <c r="P77" s="4"/>
      <c r="Q77" s="4"/>
      <c r="R77" s="4"/>
      <c r="S77" s="4" t="s">
        <v>179</v>
      </c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 t="s">
        <v>179</v>
      </c>
      <c r="BK77" s="4" t="s">
        <v>179</v>
      </c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1"/>
    </row>
    <row r="78" spans="1:90" ht="30" customHeight="1" x14ac:dyDescent="0.2">
      <c r="A78" s="1"/>
      <c r="B78" s="4" t="s">
        <v>174</v>
      </c>
      <c r="C78" s="4" t="s">
        <v>326</v>
      </c>
      <c r="D78" s="4" t="s">
        <v>673</v>
      </c>
      <c r="E78" s="4" t="s">
        <v>327</v>
      </c>
      <c r="F78" s="4" t="s">
        <v>643</v>
      </c>
      <c r="G78" s="4" t="s">
        <v>646</v>
      </c>
      <c r="H78" s="4">
        <v>199.13</v>
      </c>
      <c r="I78" s="4">
        <v>3</v>
      </c>
      <c r="J78" s="4" t="s">
        <v>184</v>
      </c>
      <c r="K78" s="4" t="s">
        <v>81</v>
      </c>
      <c r="L78" s="5" t="s">
        <v>556</v>
      </c>
      <c r="M78" s="4"/>
      <c r="N78" s="4"/>
      <c r="O78" s="4"/>
      <c r="P78" s="4"/>
      <c r="Q78" s="4" t="s">
        <v>179</v>
      </c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 t="s">
        <v>179</v>
      </c>
      <c r="BA78" s="4" t="s">
        <v>179</v>
      </c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 t="s">
        <v>179</v>
      </c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 t="s">
        <v>179</v>
      </c>
      <c r="CA78" s="4"/>
      <c r="CB78" s="4" t="s">
        <v>179</v>
      </c>
      <c r="CC78" s="4"/>
      <c r="CD78" s="4"/>
      <c r="CE78" s="4"/>
      <c r="CF78" s="4"/>
      <c r="CG78" s="4"/>
      <c r="CH78" s="4"/>
      <c r="CI78" s="4"/>
      <c r="CJ78" s="4"/>
      <c r="CK78" s="4"/>
      <c r="CL78" s="1"/>
    </row>
    <row r="79" spans="1:90" ht="30" customHeight="1" x14ac:dyDescent="0.2">
      <c r="A79" s="1"/>
      <c r="B79" s="4" t="s">
        <v>174</v>
      </c>
      <c r="C79" s="4" t="s">
        <v>328</v>
      </c>
      <c r="D79" s="4" t="s">
        <v>673</v>
      </c>
      <c r="E79" s="4" t="s">
        <v>329</v>
      </c>
      <c r="F79" s="4" t="s">
        <v>643</v>
      </c>
      <c r="G79" s="4" t="s">
        <v>646</v>
      </c>
      <c r="H79" s="4">
        <v>199.2</v>
      </c>
      <c r="I79" s="4">
        <v>1</v>
      </c>
      <c r="J79" s="4" t="s">
        <v>178</v>
      </c>
      <c r="K79" s="4" t="s">
        <v>85</v>
      </c>
      <c r="L79" s="5" t="s">
        <v>557</v>
      </c>
      <c r="M79" s="4"/>
      <c r="N79" s="4"/>
      <c r="O79" s="4"/>
      <c r="P79" s="4"/>
      <c r="Q79" s="4"/>
      <c r="R79" s="4"/>
      <c r="S79" s="4"/>
      <c r="T79" s="4" t="s">
        <v>179</v>
      </c>
      <c r="U79" s="4"/>
      <c r="V79" s="4"/>
      <c r="W79" s="4"/>
      <c r="X79" s="4"/>
      <c r="Y79" s="4"/>
      <c r="Z79" s="4"/>
      <c r="AA79" s="4" t="s">
        <v>179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 t="s">
        <v>179</v>
      </c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1"/>
    </row>
    <row r="80" spans="1:90" ht="30" customHeight="1" x14ac:dyDescent="0.2">
      <c r="A80" s="1"/>
      <c r="B80" s="4" t="s">
        <v>174</v>
      </c>
      <c r="C80" s="4" t="s">
        <v>330</v>
      </c>
      <c r="D80" s="4" t="s">
        <v>673</v>
      </c>
      <c r="E80" s="4" t="s">
        <v>331</v>
      </c>
      <c r="F80" s="4" t="s">
        <v>643</v>
      </c>
      <c r="G80" s="4" t="s">
        <v>646</v>
      </c>
      <c r="H80" s="4">
        <v>199.25</v>
      </c>
      <c r="I80" s="4">
        <v>3</v>
      </c>
      <c r="J80" s="4" t="s">
        <v>184</v>
      </c>
      <c r="K80" s="4" t="s">
        <v>81</v>
      </c>
      <c r="L80" s="5" t="s">
        <v>558</v>
      </c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 t="s">
        <v>179</v>
      </c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 t="s">
        <v>179</v>
      </c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 t="s">
        <v>179</v>
      </c>
      <c r="CK80" s="4"/>
      <c r="CL80" s="1"/>
    </row>
    <row r="81" spans="1:90" ht="30" customHeight="1" x14ac:dyDescent="0.2">
      <c r="A81" s="1"/>
      <c r="B81" s="4" t="s">
        <v>174</v>
      </c>
      <c r="C81" s="4" t="s">
        <v>332</v>
      </c>
      <c r="D81" s="4" t="s">
        <v>673</v>
      </c>
      <c r="E81" s="4" t="s">
        <v>333</v>
      </c>
      <c r="F81" s="4" t="s">
        <v>643</v>
      </c>
      <c r="G81" s="4" t="s">
        <v>646</v>
      </c>
      <c r="H81" s="4">
        <v>199.53</v>
      </c>
      <c r="I81" s="4">
        <v>2</v>
      </c>
      <c r="J81" s="4" t="s">
        <v>184</v>
      </c>
      <c r="K81" s="4" t="s">
        <v>81</v>
      </c>
      <c r="L81" s="5" t="s">
        <v>559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4"/>
      <c r="AL81" s="4"/>
      <c r="AM81" s="4"/>
      <c r="AN81" s="4"/>
      <c r="AO81" s="4" t="s">
        <v>179</v>
      </c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 t="s">
        <v>179</v>
      </c>
      <c r="CI81" s="4"/>
      <c r="CJ81" s="4"/>
      <c r="CK81" s="4" t="s">
        <v>179</v>
      </c>
      <c r="CL81" s="4"/>
    </row>
    <row r="82" spans="1:90" ht="30" customHeight="1" x14ac:dyDescent="0.2">
      <c r="A82" s="1"/>
      <c r="B82" s="4" t="s">
        <v>174</v>
      </c>
      <c r="C82" s="4" t="s">
        <v>334</v>
      </c>
      <c r="D82" s="4" t="s">
        <v>673</v>
      </c>
      <c r="E82" s="4" t="s">
        <v>335</v>
      </c>
      <c r="F82" s="4" t="s">
        <v>643</v>
      </c>
      <c r="G82" s="4" t="s">
        <v>646</v>
      </c>
      <c r="H82" s="4">
        <v>199.62</v>
      </c>
      <c r="I82" s="4">
        <v>2</v>
      </c>
      <c r="J82" s="4" t="s">
        <v>178</v>
      </c>
      <c r="K82" s="4" t="s">
        <v>86</v>
      </c>
      <c r="L82" s="5" t="s">
        <v>560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4"/>
      <c r="AL82" s="4"/>
      <c r="AM82" s="4"/>
      <c r="AN82" s="4"/>
      <c r="AO82" s="4" t="s">
        <v>179</v>
      </c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 t="s">
        <v>179</v>
      </c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</row>
    <row r="83" spans="1:90" ht="30" customHeight="1" x14ac:dyDescent="0.2">
      <c r="A83" s="1"/>
      <c r="B83" s="4" t="s">
        <v>174</v>
      </c>
      <c r="C83" s="4" t="s">
        <v>336</v>
      </c>
      <c r="D83" s="4" t="s">
        <v>673</v>
      </c>
      <c r="E83" s="4" t="s">
        <v>337</v>
      </c>
      <c r="F83" s="4" t="s">
        <v>643</v>
      </c>
      <c r="G83" s="4" t="s">
        <v>646</v>
      </c>
      <c r="H83" s="4">
        <v>199.73</v>
      </c>
      <c r="I83" s="4">
        <v>3</v>
      </c>
      <c r="J83" s="4" t="s">
        <v>184</v>
      </c>
      <c r="K83" s="4" t="s">
        <v>81</v>
      </c>
      <c r="L83" s="5" t="s">
        <v>561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 t="s">
        <v>179</v>
      </c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 t="s">
        <v>179</v>
      </c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</row>
    <row r="84" spans="1:90" ht="30" customHeight="1" x14ac:dyDescent="0.2">
      <c r="A84" s="1"/>
      <c r="B84" s="4" t="s">
        <v>174</v>
      </c>
      <c r="C84" s="4" t="s">
        <v>338</v>
      </c>
      <c r="D84" s="4" t="s">
        <v>673</v>
      </c>
      <c r="E84" s="4" t="s">
        <v>339</v>
      </c>
      <c r="F84" s="4" t="s">
        <v>643</v>
      </c>
      <c r="G84" s="4" t="s">
        <v>646</v>
      </c>
      <c r="H84" s="4">
        <v>199.78</v>
      </c>
      <c r="I84" s="4">
        <v>2</v>
      </c>
      <c r="J84" s="4" t="s">
        <v>184</v>
      </c>
      <c r="K84" s="4" t="s">
        <v>81</v>
      </c>
      <c r="L84" s="5" t="s">
        <v>562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 t="s">
        <v>179</v>
      </c>
      <c r="BI84" s="4" t="s">
        <v>179</v>
      </c>
      <c r="BJ84" s="4"/>
      <c r="BK84" s="4"/>
      <c r="BL84" s="4"/>
      <c r="BM84" s="4"/>
      <c r="BN84" s="4"/>
      <c r="BO84" s="4"/>
      <c r="BP84" s="4"/>
      <c r="BQ84" s="4" t="s">
        <v>179</v>
      </c>
      <c r="BR84" s="4" t="s">
        <v>179</v>
      </c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 t="s">
        <v>179</v>
      </c>
      <c r="CK84" s="4"/>
      <c r="CL84" s="4"/>
    </row>
    <row r="85" spans="1:90" ht="30" customHeight="1" x14ac:dyDescent="0.2">
      <c r="A85" s="1"/>
      <c r="B85" s="4" t="s">
        <v>174</v>
      </c>
      <c r="C85" s="4" t="s">
        <v>340</v>
      </c>
      <c r="D85" s="4" t="s">
        <v>673</v>
      </c>
      <c r="E85" s="4" t="s">
        <v>341</v>
      </c>
      <c r="F85" s="4" t="s">
        <v>643</v>
      </c>
      <c r="G85" s="4" t="s">
        <v>646</v>
      </c>
      <c r="H85" s="4">
        <v>199.92</v>
      </c>
      <c r="I85" s="4">
        <v>3</v>
      </c>
      <c r="J85" s="4" t="s">
        <v>184</v>
      </c>
      <c r="K85" s="4" t="s">
        <v>81</v>
      </c>
      <c r="L85" s="5" t="s">
        <v>563</v>
      </c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 t="s">
        <v>179</v>
      </c>
      <c r="AT85" s="4"/>
      <c r="AU85" s="4" t="s">
        <v>179</v>
      </c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</row>
    <row r="86" spans="1:90" ht="30" customHeight="1" x14ac:dyDescent="0.2">
      <c r="A86" s="1"/>
      <c r="B86" s="4" t="s">
        <v>174</v>
      </c>
      <c r="C86" s="4" t="s">
        <v>342</v>
      </c>
      <c r="D86" s="4" t="s">
        <v>673</v>
      </c>
      <c r="E86" s="4" t="s">
        <v>343</v>
      </c>
      <c r="F86" s="4" t="s">
        <v>643</v>
      </c>
      <c r="G86" s="4" t="s">
        <v>646</v>
      </c>
      <c r="H86" s="4">
        <v>199.95</v>
      </c>
      <c r="I86" s="4">
        <v>2</v>
      </c>
      <c r="J86" s="4" t="s">
        <v>184</v>
      </c>
      <c r="K86" s="4" t="s">
        <v>81</v>
      </c>
      <c r="L86" s="5" t="s">
        <v>564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4"/>
      <c r="AE86" s="4"/>
      <c r="AF86" s="4"/>
      <c r="AG86" s="4"/>
      <c r="AH86" s="4" t="s">
        <v>179</v>
      </c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 t="s">
        <v>179</v>
      </c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</row>
    <row r="87" spans="1:90" ht="30" customHeight="1" x14ac:dyDescent="0.2">
      <c r="A87" s="1"/>
      <c r="B87" s="4" t="s">
        <v>174</v>
      </c>
      <c r="C87" s="4" t="s">
        <v>344</v>
      </c>
      <c r="D87" s="4" t="s">
        <v>673</v>
      </c>
      <c r="E87" s="4" t="s">
        <v>341</v>
      </c>
      <c r="F87" s="4" t="s">
        <v>643</v>
      </c>
      <c r="G87" s="4" t="s">
        <v>646</v>
      </c>
      <c r="H87" s="4">
        <v>199.97</v>
      </c>
      <c r="I87" s="4">
        <v>3</v>
      </c>
      <c r="J87" s="4" t="s">
        <v>184</v>
      </c>
      <c r="K87" s="4" t="s">
        <v>81</v>
      </c>
      <c r="L87" s="5" t="s">
        <v>565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 t="s">
        <v>179</v>
      </c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</row>
    <row r="88" spans="1:90" ht="30" customHeight="1" x14ac:dyDescent="0.2">
      <c r="A88" s="1"/>
      <c r="B88" s="4" t="s">
        <v>174</v>
      </c>
      <c r="C88" s="4" t="s">
        <v>345</v>
      </c>
      <c r="D88" s="4" t="s">
        <v>673</v>
      </c>
      <c r="E88" s="4" t="s">
        <v>346</v>
      </c>
      <c r="F88" s="4" t="s">
        <v>643</v>
      </c>
      <c r="G88" s="4" t="s">
        <v>648</v>
      </c>
      <c r="H88" s="4">
        <v>201.06</v>
      </c>
      <c r="I88" s="4">
        <v>3</v>
      </c>
      <c r="J88" s="4" t="s">
        <v>184</v>
      </c>
      <c r="K88" s="4" t="s">
        <v>81</v>
      </c>
      <c r="L88" s="5" t="s">
        <v>566</v>
      </c>
      <c r="M88" s="4" t="s">
        <v>179</v>
      </c>
      <c r="N88" s="4" t="s">
        <v>179</v>
      </c>
      <c r="O88" s="4"/>
      <c r="P88" s="4"/>
      <c r="Q88" s="4"/>
      <c r="R88" s="4"/>
      <c r="S88" s="4"/>
      <c r="T88" s="4"/>
      <c r="U88" s="4"/>
      <c r="V88" s="4"/>
      <c r="W88" s="4"/>
      <c r="X88" s="4"/>
      <c r="Y88" s="4" t="s">
        <v>179</v>
      </c>
      <c r="Z88" s="4"/>
      <c r="AA88" s="4"/>
      <c r="AB88" s="4" t="s">
        <v>179</v>
      </c>
      <c r="AC88" s="4" t="s">
        <v>179</v>
      </c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 t="s">
        <v>179</v>
      </c>
      <c r="BG88" s="4" t="s">
        <v>179</v>
      </c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 t="s">
        <v>179</v>
      </c>
      <c r="CC88" s="4"/>
      <c r="CD88" s="4"/>
      <c r="CE88" s="4"/>
      <c r="CF88" s="4"/>
      <c r="CG88" s="4"/>
      <c r="CH88" s="4"/>
      <c r="CI88" s="4" t="s">
        <v>179</v>
      </c>
      <c r="CJ88" s="4"/>
      <c r="CK88" s="4"/>
      <c r="CL88" s="1"/>
    </row>
    <row r="89" spans="1:90" ht="30" customHeight="1" x14ac:dyDescent="0.2">
      <c r="A89" s="1"/>
      <c r="B89" s="4" t="s">
        <v>174</v>
      </c>
      <c r="C89" s="4" t="s">
        <v>347</v>
      </c>
      <c r="D89" s="4" t="s">
        <v>673</v>
      </c>
      <c r="E89" s="4" t="s">
        <v>233</v>
      </c>
      <c r="F89" s="4" t="s">
        <v>643</v>
      </c>
      <c r="G89" s="4" t="s">
        <v>648</v>
      </c>
      <c r="H89" s="4">
        <v>203.76</v>
      </c>
      <c r="I89" s="4">
        <v>3</v>
      </c>
      <c r="J89" s="4" t="s">
        <v>184</v>
      </c>
      <c r="K89" s="4" t="s">
        <v>81</v>
      </c>
      <c r="L89" s="5" t="s">
        <v>566</v>
      </c>
      <c r="M89" s="4" t="s">
        <v>179</v>
      </c>
      <c r="N89" s="4" t="s">
        <v>179</v>
      </c>
      <c r="O89" s="4"/>
      <c r="P89" s="4"/>
      <c r="Q89" s="4"/>
      <c r="R89" s="4"/>
      <c r="S89" s="4"/>
      <c r="T89" s="4"/>
      <c r="U89" s="4"/>
      <c r="V89" s="4"/>
      <c r="W89" s="4"/>
      <c r="X89" s="4"/>
      <c r="Y89" s="4" t="s">
        <v>179</v>
      </c>
      <c r="Z89" s="4"/>
      <c r="AA89" s="4"/>
      <c r="AB89" s="4" t="s">
        <v>179</v>
      </c>
      <c r="AC89" s="4" t="s">
        <v>179</v>
      </c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 t="s">
        <v>179</v>
      </c>
      <c r="BG89" s="4" t="s">
        <v>179</v>
      </c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 t="s">
        <v>179</v>
      </c>
      <c r="CC89" s="4"/>
      <c r="CD89" s="4"/>
      <c r="CE89" s="4"/>
      <c r="CF89" s="4"/>
      <c r="CG89" s="4"/>
      <c r="CH89" s="4"/>
      <c r="CI89" s="4" t="s">
        <v>179</v>
      </c>
      <c r="CJ89" s="4"/>
      <c r="CK89" s="4"/>
      <c r="CL89" s="1"/>
    </row>
    <row r="90" spans="1:90" ht="30" customHeight="1" x14ac:dyDescent="0.2">
      <c r="A90" s="1"/>
      <c r="B90" s="4" t="s">
        <v>174</v>
      </c>
      <c r="C90" s="4" t="s">
        <v>348</v>
      </c>
      <c r="D90" s="4" t="s">
        <v>673</v>
      </c>
      <c r="E90" s="4" t="s">
        <v>349</v>
      </c>
      <c r="F90" s="4" t="s">
        <v>643</v>
      </c>
      <c r="G90" s="4" t="s">
        <v>648</v>
      </c>
      <c r="H90" s="4">
        <v>203.94</v>
      </c>
      <c r="I90" s="4">
        <v>3</v>
      </c>
      <c r="J90" s="4" t="s">
        <v>184</v>
      </c>
      <c r="K90" s="4" t="s">
        <v>81</v>
      </c>
      <c r="L90" s="5" t="s">
        <v>567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 t="s">
        <v>179</v>
      </c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 t="s">
        <v>179</v>
      </c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</row>
    <row r="91" spans="1:90" ht="30" customHeight="1" x14ac:dyDescent="0.2">
      <c r="A91" s="1"/>
      <c r="B91" s="4" t="s">
        <v>174</v>
      </c>
      <c r="C91" s="4" t="s">
        <v>350</v>
      </c>
      <c r="D91" s="4" t="s">
        <v>673</v>
      </c>
      <c r="E91" s="4" t="s">
        <v>351</v>
      </c>
      <c r="F91" s="4" t="s">
        <v>643</v>
      </c>
      <c r="G91" s="4" t="s">
        <v>648</v>
      </c>
      <c r="H91" s="4">
        <v>209.16</v>
      </c>
      <c r="I91" s="4">
        <v>3</v>
      </c>
      <c r="J91" s="4" t="s">
        <v>184</v>
      </c>
      <c r="K91" s="4" t="s">
        <v>81</v>
      </c>
      <c r="L91" s="5" t="s">
        <v>568</v>
      </c>
      <c r="M91" s="4" t="s">
        <v>179</v>
      </c>
      <c r="N91" s="4" t="s">
        <v>179</v>
      </c>
      <c r="O91" s="4"/>
      <c r="P91" s="4"/>
      <c r="Q91" s="4"/>
      <c r="R91" s="4"/>
      <c r="S91" s="4"/>
      <c r="T91" s="4"/>
      <c r="U91" s="4"/>
      <c r="V91" s="4"/>
      <c r="W91" s="4"/>
      <c r="X91" s="4"/>
      <c r="Y91" s="4" t="s">
        <v>179</v>
      </c>
      <c r="Z91" s="4"/>
      <c r="AA91" s="4"/>
      <c r="AB91" s="4" t="s">
        <v>179</v>
      </c>
      <c r="AC91" s="4" t="s">
        <v>179</v>
      </c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 t="s">
        <v>179</v>
      </c>
      <c r="BG91" s="4" t="s">
        <v>179</v>
      </c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 t="s">
        <v>179</v>
      </c>
      <c r="CC91" s="4"/>
      <c r="CD91" s="4"/>
      <c r="CE91" s="4"/>
      <c r="CF91" s="4"/>
      <c r="CG91" s="4"/>
      <c r="CH91" s="4"/>
      <c r="CI91" s="4" t="s">
        <v>179</v>
      </c>
      <c r="CJ91" s="4"/>
      <c r="CK91" s="4"/>
      <c r="CL91" s="1"/>
    </row>
    <row r="92" spans="1:90" ht="30" customHeight="1" x14ac:dyDescent="0.2">
      <c r="A92" s="1"/>
      <c r="B92" s="4" t="s">
        <v>174</v>
      </c>
      <c r="C92" s="4" t="s">
        <v>352</v>
      </c>
      <c r="D92" s="4" t="s">
        <v>673</v>
      </c>
      <c r="E92" s="4" t="s">
        <v>233</v>
      </c>
      <c r="F92" s="4" t="s">
        <v>643</v>
      </c>
      <c r="G92" s="4" t="s">
        <v>648</v>
      </c>
      <c r="H92" s="4">
        <v>209.16</v>
      </c>
      <c r="I92" s="4">
        <v>3</v>
      </c>
      <c r="J92" s="4" t="s">
        <v>184</v>
      </c>
      <c r="K92" s="4" t="s">
        <v>81</v>
      </c>
      <c r="L92" s="5" t="s">
        <v>569</v>
      </c>
      <c r="M92" s="4" t="s">
        <v>179</v>
      </c>
      <c r="N92" s="4" t="s">
        <v>179</v>
      </c>
      <c r="O92" s="4"/>
      <c r="P92" s="4"/>
      <c r="Q92" s="4"/>
      <c r="R92" s="4"/>
      <c r="S92" s="4"/>
      <c r="T92" s="4"/>
      <c r="U92" s="4"/>
      <c r="V92" s="4"/>
      <c r="W92" s="4"/>
      <c r="X92" s="4"/>
      <c r="Y92" s="4" t="s">
        <v>179</v>
      </c>
      <c r="Z92" s="4"/>
      <c r="AA92" s="4"/>
      <c r="AB92" s="4" t="s">
        <v>179</v>
      </c>
      <c r="AC92" s="4" t="s">
        <v>179</v>
      </c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 t="s">
        <v>179</v>
      </c>
      <c r="BG92" s="4" t="s">
        <v>179</v>
      </c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 t="s">
        <v>179</v>
      </c>
      <c r="CC92" s="4"/>
      <c r="CD92" s="4"/>
      <c r="CE92" s="4"/>
      <c r="CF92" s="4"/>
      <c r="CG92" s="4"/>
      <c r="CH92" s="4"/>
      <c r="CI92" s="4" t="s">
        <v>179</v>
      </c>
      <c r="CJ92" s="4"/>
      <c r="CK92" s="4"/>
      <c r="CL92" s="1"/>
    </row>
    <row r="93" spans="1:90" ht="30" customHeight="1" x14ac:dyDescent="0.2">
      <c r="A93" s="1"/>
      <c r="B93" s="4" t="s">
        <v>174</v>
      </c>
      <c r="C93" s="4" t="s">
        <v>353</v>
      </c>
      <c r="D93" s="4" t="s">
        <v>673</v>
      </c>
      <c r="E93" s="4" t="s">
        <v>354</v>
      </c>
      <c r="F93" s="4" t="s">
        <v>643</v>
      </c>
      <c r="G93" s="4" t="s">
        <v>648</v>
      </c>
      <c r="H93" s="4">
        <v>209.16</v>
      </c>
      <c r="I93" s="4">
        <v>3</v>
      </c>
      <c r="J93" s="4" t="s">
        <v>184</v>
      </c>
      <c r="K93" s="4" t="s">
        <v>81</v>
      </c>
      <c r="L93" s="5" t="s">
        <v>570</v>
      </c>
      <c r="M93" s="4" t="s">
        <v>179</v>
      </c>
      <c r="N93" s="4" t="s">
        <v>179</v>
      </c>
      <c r="O93" s="4"/>
      <c r="P93" s="4"/>
      <c r="Q93" s="4"/>
      <c r="R93" s="4"/>
      <c r="S93" s="4"/>
      <c r="T93" s="4"/>
      <c r="U93" s="4"/>
      <c r="V93" s="4"/>
      <c r="W93" s="4"/>
      <c r="X93" s="4"/>
      <c r="Y93" s="4" t="s">
        <v>179</v>
      </c>
      <c r="Z93" s="4"/>
      <c r="AA93" s="4"/>
      <c r="AB93" s="4" t="s">
        <v>179</v>
      </c>
      <c r="AC93" s="4" t="s">
        <v>179</v>
      </c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 t="s">
        <v>179</v>
      </c>
      <c r="BG93" s="4" t="s">
        <v>179</v>
      </c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 t="s">
        <v>179</v>
      </c>
      <c r="CC93" s="4"/>
      <c r="CD93" s="4"/>
      <c r="CE93" s="4"/>
      <c r="CF93" s="4"/>
      <c r="CG93" s="4"/>
      <c r="CH93" s="4"/>
      <c r="CI93" s="4" t="s">
        <v>179</v>
      </c>
      <c r="CJ93" s="4"/>
      <c r="CK93" s="4"/>
      <c r="CL93" s="1"/>
    </row>
    <row r="94" spans="1:90" ht="30" customHeight="1" x14ac:dyDescent="0.2">
      <c r="A94" s="1"/>
      <c r="B94" s="4" t="s">
        <v>174</v>
      </c>
      <c r="C94" s="4" t="s">
        <v>355</v>
      </c>
      <c r="D94" s="4" t="s">
        <v>673</v>
      </c>
      <c r="E94" s="4" t="s">
        <v>356</v>
      </c>
      <c r="F94" s="4" t="s">
        <v>643</v>
      </c>
      <c r="G94" s="4" t="s">
        <v>648</v>
      </c>
      <c r="H94" s="4">
        <v>213.34</v>
      </c>
      <c r="I94" s="4">
        <v>2</v>
      </c>
      <c r="J94" s="4" t="s">
        <v>184</v>
      </c>
      <c r="K94" s="4" t="s">
        <v>81</v>
      </c>
      <c r="L94" s="5" t="s">
        <v>571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 t="s">
        <v>179</v>
      </c>
      <c r="CF94" s="4"/>
      <c r="CG94" s="4"/>
      <c r="CH94" s="4"/>
      <c r="CI94" s="4"/>
      <c r="CJ94" s="4" t="s">
        <v>179</v>
      </c>
      <c r="CK94" s="4"/>
      <c r="CL94" s="4"/>
    </row>
    <row r="95" spans="1:90" ht="30" customHeight="1" x14ac:dyDescent="0.2">
      <c r="A95" s="1"/>
      <c r="B95" s="4" t="s">
        <v>174</v>
      </c>
      <c r="C95" s="4" t="s">
        <v>357</v>
      </c>
      <c r="D95" s="4" t="s">
        <v>673</v>
      </c>
      <c r="E95" s="4" t="s">
        <v>358</v>
      </c>
      <c r="F95" s="4" t="s">
        <v>643</v>
      </c>
      <c r="G95" s="4" t="s">
        <v>648</v>
      </c>
      <c r="H95" s="4">
        <v>215.85</v>
      </c>
      <c r="I95" s="4">
        <v>2</v>
      </c>
      <c r="J95" s="4" t="s">
        <v>184</v>
      </c>
      <c r="K95" s="4" t="s">
        <v>81</v>
      </c>
      <c r="L95" s="5" t="s">
        <v>572</v>
      </c>
      <c r="M95" s="4" t="s">
        <v>179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 t="s">
        <v>179</v>
      </c>
      <c r="Z95" s="4"/>
      <c r="AA95" s="4"/>
      <c r="AB95" s="4"/>
      <c r="AC95" s="4"/>
      <c r="AD95" s="4" t="s">
        <v>179</v>
      </c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 t="s">
        <v>179</v>
      </c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 t="s">
        <v>179</v>
      </c>
      <c r="CA95" s="4"/>
      <c r="CB95" s="4" t="s">
        <v>179</v>
      </c>
      <c r="CC95" s="4"/>
      <c r="CD95" s="4"/>
      <c r="CE95" s="4"/>
      <c r="CF95" s="4"/>
      <c r="CG95" s="4"/>
      <c r="CH95" s="4"/>
      <c r="CI95" s="4"/>
      <c r="CJ95" s="4"/>
      <c r="CK95" s="4"/>
      <c r="CL95" s="1"/>
    </row>
    <row r="96" spans="1:90" ht="30" customHeight="1" x14ac:dyDescent="0.2">
      <c r="A96" s="1"/>
      <c r="B96" s="4" t="s">
        <v>174</v>
      </c>
      <c r="C96" s="4" t="s">
        <v>359</v>
      </c>
      <c r="D96" s="4" t="s">
        <v>673</v>
      </c>
      <c r="E96" s="4" t="s">
        <v>360</v>
      </c>
      <c r="F96" s="4" t="s">
        <v>643</v>
      </c>
      <c r="G96" s="4" t="s">
        <v>648</v>
      </c>
      <c r="H96" s="4">
        <v>219.04</v>
      </c>
      <c r="I96" s="4">
        <v>3</v>
      </c>
      <c r="J96" s="4" t="s">
        <v>184</v>
      </c>
      <c r="K96" s="4" t="s">
        <v>81</v>
      </c>
      <c r="L96" s="5" t="s">
        <v>573</v>
      </c>
      <c r="M96" s="4" t="s">
        <v>179</v>
      </c>
      <c r="N96" s="4" t="s">
        <v>179</v>
      </c>
      <c r="O96" s="4"/>
      <c r="P96" s="4"/>
      <c r="Q96" s="4"/>
      <c r="R96" s="4"/>
      <c r="S96" s="4"/>
      <c r="T96" s="4"/>
      <c r="U96" s="4"/>
      <c r="V96" s="4"/>
      <c r="W96" s="4"/>
      <c r="X96" s="4"/>
      <c r="Y96" s="4" t="s">
        <v>179</v>
      </c>
      <c r="Z96" s="4"/>
      <c r="AA96" s="4"/>
      <c r="AB96" s="4" t="s">
        <v>179</v>
      </c>
      <c r="AC96" s="4" t="s">
        <v>179</v>
      </c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 t="s">
        <v>179</v>
      </c>
      <c r="BG96" s="4" t="s">
        <v>179</v>
      </c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 t="s">
        <v>179</v>
      </c>
      <c r="CC96" s="4"/>
      <c r="CD96" s="4"/>
      <c r="CE96" s="4"/>
      <c r="CF96" s="4"/>
      <c r="CG96" s="4"/>
      <c r="CH96" s="4"/>
      <c r="CI96" s="4" t="s">
        <v>179</v>
      </c>
      <c r="CJ96" s="4"/>
      <c r="CK96" s="4"/>
      <c r="CL96" s="1"/>
    </row>
    <row r="97" spans="1:90" ht="30" customHeight="1" x14ac:dyDescent="0.2">
      <c r="A97" s="1"/>
      <c r="B97" s="4" t="s">
        <v>174</v>
      </c>
      <c r="C97" s="4" t="s">
        <v>361</v>
      </c>
      <c r="D97" s="4" t="s">
        <v>673</v>
      </c>
      <c r="E97" s="4" t="s">
        <v>362</v>
      </c>
      <c r="F97" s="4" t="s">
        <v>643</v>
      </c>
      <c r="G97" s="4" t="s">
        <v>648</v>
      </c>
      <c r="H97" s="4">
        <v>220.46</v>
      </c>
      <c r="I97" s="4">
        <v>2</v>
      </c>
      <c r="J97" s="4" t="s">
        <v>178</v>
      </c>
      <c r="K97" s="4" t="s">
        <v>81</v>
      </c>
      <c r="L97" s="5" t="s">
        <v>574</v>
      </c>
      <c r="M97" s="4"/>
      <c r="N97" s="4"/>
      <c r="O97" s="4" t="s">
        <v>179</v>
      </c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 t="s">
        <v>179</v>
      </c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 t="s">
        <v>179</v>
      </c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1"/>
    </row>
    <row r="98" spans="1:90" ht="30" customHeight="1" x14ac:dyDescent="0.2">
      <c r="A98" s="1"/>
      <c r="B98" s="4" t="s">
        <v>174</v>
      </c>
      <c r="C98" s="4" t="s">
        <v>363</v>
      </c>
      <c r="D98" s="4" t="s">
        <v>673</v>
      </c>
      <c r="E98" s="4" t="s">
        <v>364</v>
      </c>
      <c r="F98" s="4" t="s">
        <v>643</v>
      </c>
      <c r="G98" s="4" t="s">
        <v>648</v>
      </c>
      <c r="H98" s="4">
        <v>234.78</v>
      </c>
      <c r="I98" s="4">
        <v>1</v>
      </c>
      <c r="J98" s="4" t="s">
        <v>184</v>
      </c>
      <c r="K98" s="4" t="s">
        <v>86</v>
      </c>
      <c r="L98" s="5" t="s">
        <v>575</v>
      </c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 t="s">
        <v>179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 t="s">
        <v>179</v>
      </c>
      <c r="BB98" s="4"/>
      <c r="BC98" s="4"/>
      <c r="BD98" s="4" t="s">
        <v>179</v>
      </c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 t="s">
        <v>179</v>
      </c>
      <c r="CF98" s="4"/>
      <c r="CG98" s="4"/>
      <c r="CH98" s="4"/>
      <c r="CI98" s="4"/>
      <c r="CJ98" s="4"/>
      <c r="CK98" s="4"/>
      <c r="CL98" s="1"/>
    </row>
    <row r="99" spans="1:90" ht="30" customHeight="1" x14ac:dyDescent="0.2">
      <c r="A99" s="1"/>
      <c r="B99" s="4" t="s">
        <v>174</v>
      </c>
      <c r="C99" s="4" t="s">
        <v>365</v>
      </c>
      <c r="D99" s="4" t="s">
        <v>673</v>
      </c>
      <c r="E99" s="4" t="s">
        <v>366</v>
      </c>
      <c r="F99" s="4" t="s">
        <v>643</v>
      </c>
      <c r="G99" s="4" t="s">
        <v>648</v>
      </c>
      <c r="H99" s="4">
        <v>241.62</v>
      </c>
      <c r="I99" s="4">
        <v>2</v>
      </c>
      <c r="J99" s="4" t="s">
        <v>184</v>
      </c>
      <c r="K99" s="4" t="s">
        <v>81</v>
      </c>
      <c r="L99" s="5" t="s">
        <v>576</v>
      </c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 t="s">
        <v>179</v>
      </c>
      <c r="BB99" s="4"/>
      <c r="BC99" s="4"/>
      <c r="BD99" s="4"/>
      <c r="BE99" s="4" t="s">
        <v>179</v>
      </c>
      <c r="BF99" s="4"/>
      <c r="BG99" s="4"/>
      <c r="BH99" s="4"/>
      <c r="BI99" s="4"/>
      <c r="BJ99" s="4" t="s">
        <v>179</v>
      </c>
      <c r="BK99" s="4"/>
      <c r="BL99" s="4"/>
      <c r="BM99" s="4"/>
      <c r="BN99" s="4"/>
      <c r="BO99" s="4"/>
      <c r="BP99" s="4"/>
      <c r="BQ99" s="4"/>
      <c r="BR99" s="4"/>
      <c r="BS99" s="4"/>
      <c r="BT99" s="4" t="s">
        <v>179</v>
      </c>
      <c r="BU99" s="4"/>
      <c r="BV99" s="4"/>
      <c r="BW99" s="4"/>
      <c r="BX99" s="4"/>
      <c r="BY99" s="4"/>
      <c r="BZ99" s="4"/>
      <c r="CA99" s="4"/>
      <c r="CB99" s="4" t="s">
        <v>179</v>
      </c>
      <c r="CC99" s="4"/>
      <c r="CD99" s="4"/>
      <c r="CE99" s="4"/>
      <c r="CF99" s="4"/>
      <c r="CG99" s="4"/>
      <c r="CH99" s="4"/>
      <c r="CI99" s="4"/>
      <c r="CJ99" s="4"/>
      <c r="CK99" s="4"/>
      <c r="CL99" s="1"/>
    </row>
    <row r="100" spans="1:90" ht="30" customHeight="1" x14ac:dyDescent="0.2">
      <c r="A100" s="1"/>
      <c r="B100" s="4" t="s">
        <v>174</v>
      </c>
      <c r="C100" s="4" t="s">
        <v>367</v>
      </c>
      <c r="D100" s="4" t="s">
        <v>673</v>
      </c>
      <c r="E100" s="4" t="s">
        <v>368</v>
      </c>
      <c r="F100" s="4" t="s">
        <v>643</v>
      </c>
      <c r="G100" s="4" t="s">
        <v>648</v>
      </c>
      <c r="H100" s="4">
        <v>242.66</v>
      </c>
      <c r="I100" s="4">
        <v>2</v>
      </c>
      <c r="J100" s="4" t="s">
        <v>178</v>
      </c>
      <c r="K100" s="4" t="s">
        <v>86</v>
      </c>
      <c r="L100" s="5" t="s">
        <v>577</v>
      </c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 t="s">
        <v>179</v>
      </c>
      <c r="Z100" s="4"/>
      <c r="AA100" s="4"/>
      <c r="AB100" s="4"/>
      <c r="AC100" s="4" t="s">
        <v>179</v>
      </c>
      <c r="AD100" s="4"/>
      <c r="AE100" s="4"/>
      <c r="AF100" s="4"/>
      <c r="AG100" s="4"/>
      <c r="AH100" s="4"/>
      <c r="AI100" s="4"/>
      <c r="AJ100" s="4" t="s">
        <v>179</v>
      </c>
      <c r="AK100" s="4"/>
      <c r="AL100" s="4"/>
      <c r="AM100" s="4" t="s">
        <v>179</v>
      </c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 t="s">
        <v>179</v>
      </c>
      <c r="BA100" s="4"/>
      <c r="BB100" s="4"/>
      <c r="BC100" s="4" t="s">
        <v>179</v>
      </c>
      <c r="BD100" s="4" t="s">
        <v>179</v>
      </c>
      <c r="BE100" s="4"/>
      <c r="BF100" s="4"/>
      <c r="BG100" s="4"/>
      <c r="BH100" s="4" t="s">
        <v>179</v>
      </c>
      <c r="BI100" s="4"/>
      <c r="BJ100" s="4"/>
      <c r="BK100" s="4"/>
      <c r="BL100" s="4"/>
      <c r="BM100" s="4" t="s">
        <v>179</v>
      </c>
      <c r="BN100" s="4"/>
      <c r="BO100" s="4"/>
      <c r="BP100" s="4"/>
      <c r="BQ100" s="4"/>
      <c r="BR100" s="4"/>
      <c r="BS100" s="4"/>
      <c r="BT100" s="4"/>
      <c r="BU100" s="4" t="s">
        <v>179</v>
      </c>
      <c r="BV100" s="4"/>
      <c r="BW100" s="4"/>
      <c r="BX100" s="4"/>
      <c r="BY100" s="4" t="s">
        <v>179</v>
      </c>
      <c r="BZ100" s="4" t="s">
        <v>179</v>
      </c>
      <c r="CA100" s="4"/>
      <c r="CB100" s="4"/>
      <c r="CC100" s="4" t="s">
        <v>179</v>
      </c>
      <c r="CD100" s="4"/>
      <c r="CE100" s="4"/>
      <c r="CF100" s="4"/>
      <c r="CG100" s="4"/>
      <c r="CH100" s="4"/>
      <c r="CI100" s="4"/>
      <c r="CJ100" s="4"/>
      <c r="CK100" s="4"/>
      <c r="CL100" s="1"/>
    </row>
    <row r="101" spans="1:90" ht="30" customHeight="1" x14ac:dyDescent="0.2">
      <c r="A101" s="1"/>
      <c r="B101" s="4" t="s">
        <v>174</v>
      </c>
      <c r="C101" s="4" t="s">
        <v>369</v>
      </c>
      <c r="D101" s="4" t="s">
        <v>673</v>
      </c>
      <c r="E101" s="4" t="s">
        <v>370</v>
      </c>
      <c r="F101" s="4" t="s">
        <v>643</v>
      </c>
      <c r="G101" s="4" t="s">
        <v>648</v>
      </c>
      <c r="H101" s="4">
        <v>248.68</v>
      </c>
      <c r="I101" s="4">
        <v>3</v>
      </c>
      <c r="J101" s="4" t="s">
        <v>184</v>
      </c>
      <c r="K101" s="4" t="s">
        <v>81</v>
      </c>
      <c r="L101" s="5" t="s">
        <v>578</v>
      </c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 t="s">
        <v>179</v>
      </c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 t="s">
        <v>179</v>
      </c>
      <c r="CJ101" s="4"/>
      <c r="CK101" s="4"/>
      <c r="CL101" s="1"/>
    </row>
    <row r="102" spans="1:90" ht="30" customHeight="1" x14ac:dyDescent="0.2">
      <c r="A102" s="1"/>
      <c r="B102" s="4" t="s">
        <v>174</v>
      </c>
      <c r="C102" s="4" t="s">
        <v>371</v>
      </c>
      <c r="D102" s="4" t="s">
        <v>673</v>
      </c>
      <c r="E102" s="4" t="s">
        <v>372</v>
      </c>
      <c r="F102" s="4" t="s">
        <v>643</v>
      </c>
      <c r="G102" s="4" t="s">
        <v>648</v>
      </c>
      <c r="H102" s="4">
        <v>248.84</v>
      </c>
      <c r="I102" s="4">
        <v>2</v>
      </c>
      <c r="J102" s="4" t="s">
        <v>184</v>
      </c>
      <c r="K102" s="4" t="s">
        <v>81</v>
      </c>
      <c r="L102" s="5" t="s">
        <v>579</v>
      </c>
      <c r="M102" s="4"/>
      <c r="N102" s="4" t="s">
        <v>179</v>
      </c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 t="s">
        <v>179</v>
      </c>
      <c r="AE102" s="4" t="s">
        <v>179</v>
      </c>
      <c r="AF102" s="4"/>
      <c r="AG102" s="4"/>
      <c r="AH102" s="4"/>
      <c r="AI102" s="4"/>
      <c r="AJ102" s="4"/>
      <c r="AK102" s="4"/>
      <c r="AL102" s="4" t="s">
        <v>179</v>
      </c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 t="s">
        <v>179</v>
      </c>
      <c r="BB102" s="4"/>
      <c r="BC102" s="4"/>
      <c r="BD102" s="4" t="s">
        <v>179</v>
      </c>
      <c r="BE102" s="4"/>
      <c r="BF102" s="4"/>
      <c r="BG102" s="4"/>
      <c r="BH102" s="4"/>
      <c r="BI102" s="4"/>
      <c r="BJ102" s="4" t="s">
        <v>179</v>
      </c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 t="s">
        <v>179</v>
      </c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1"/>
    </row>
    <row r="103" spans="1:90" ht="30" customHeight="1" x14ac:dyDescent="0.2">
      <c r="A103" s="1"/>
      <c r="B103" s="4" t="s">
        <v>174</v>
      </c>
      <c r="C103" s="4" t="s">
        <v>373</v>
      </c>
      <c r="D103" s="4" t="s">
        <v>673</v>
      </c>
      <c r="E103" s="4" t="s">
        <v>374</v>
      </c>
      <c r="F103" s="4" t="s">
        <v>643</v>
      </c>
      <c r="G103" s="4" t="s">
        <v>648</v>
      </c>
      <c r="H103" s="4">
        <v>250.55</v>
      </c>
      <c r="I103" s="4">
        <v>2</v>
      </c>
      <c r="J103" s="4" t="s">
        <v>184</v>
      </c>
      <c r="K103" s="4" t="s">
        <v>81</v>
      </c>
      <c r="L103" s="5" t="s">
        <v>580</v>
      </c>
      <c r="M103" s="4" t="s">
        <v>179</v>
      </c>
      <c r="N103" s="4"/>
      <c r="O103" s="4" t="s">
        <v>179</v>
      </c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 t="s">
        <v>179</v>
      </c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 t="s">
        <v>179</v>
      </c>
      <c r="BT103" s="4"/>
      <c r="BU103" s="4"/>
      <c r="BV103" s="4"/>
      <c r="BW103" s="4"/>
      <c r="BX103" s="4"/>
      <c r="BY103" s="4"/>
      <c r="BZ103" s="4" t="s">
        <v>179</v>
      </c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1"/>
    </row>
    <row r="104" spans="1:90" ht="30" customHeight="1" x14ac:dyDescent="0.2">
      <c r="A104" s="1"/>
      <c r="B104" s="4" t="s">
        <v>174</v>
      </c>
      <c r="C104" s="4" t="s">
        <v>375</v>
      </c>
      <c r="D104" s="4" t="s">
        <v>673</v>
      </c>
      <c r="E104" s="4" t="s">
        <v>376</v>
      </c>
      <c r="F104" s="4" t="s">
        <v>643</v>
      </c>
      <c r="G104" s="4" t="s">
        <v>648</v>
      </c>
      <c r="H104" s="4">
        <v>251.29</v>
      </c>
      <c r="I104" s="4">
        <v>2</v>
      </c>
      <c r="J104" s="4" t="s">
        <v>184</v>
      </c>
      <c r="K104" s="4" t="s">
        <v>81</v>
      </c>
      <c r="L104" s="5" t="s">
        <v>581</v>
      </c>
      <c r="M104" s="4"/>
      <c r="N104" s="4"/>
      <c r="O104" s="4" t="s">
        <v>179</v>
      </c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 t="s">
        <v>179</v>
      </c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 t="s">
        <v>179</v>
      </c>
      <c r="CF104" s="4"/>
      <c r="CG104" s="4"/>
      <c r="CH104" s="4"/>
      <c r="CI104" s="4"/>
      <c r="CJ104" s="4"/>
      <c r="CK104" s="4"/>
      <c r="CL104" s="1"/>
    </row>
    <row r="105" spans="1:90" ht="30" customHeight="1" x14ac:dyDescent="0.2">
      <c r="A105" s="1"/>
      <c r="B105" s="4" t="s">
        <v>174</v>
      </c>
      <c r="C105" s="4" t="s">
        <v>377</v>
      </c>
      <c r="D105" s="4" t="s">
        <v>673</v>
      </c>
      <c r="E105" s="4" t="s">
        <v>378</v>
      </c>
      <c r="F105" s="4" t="s">
        <v>643</v>
      </c>
      <c r="G105" s="4" t="s">
        <v>648</v>
      </c>
      <c r="H105" s="4">
        <v>259.95999999999998</v>
      </c>
      <c r="I105" s="4">
        <v>3</v>
      </c>
      <c r="J105" s="4" t="s">
        <v>178</v>
      </c>
      <c r="K105" s="4" t="s">
        <v>81</v>
      </c>
      <c r="L105" s="5" t="s">
        <v>582</v>
      </c>
      <c r="M105" s="4"/>
      <c r="N105" s="4"/>
      <c r="O105" s="4"/>
      <c r="P105" s="4"/>
      <c r="Q105" s="4"/>
      <c r="R105" s="4" t="s">
        <v>179</v>
      </c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 t="s">
        <v>179</v>
      </c>
      <c r="BD105" s="4"/>
      <c r="BE105" s="4"/>
      <c r="BF105" s="4"/>
      <c r="BG105" s="4"/>
      <c r="BH105" s="4"/>
      <c r="BI105" s="4"/>
      <c r="BJ105" s="4" t="s">
        <v>179</v>
      </c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 t="s">
        <v>179</v>
      </c>
      <c r="CB105" s="4" t="s">
        <v>179</v>
      </c>
      <c r="CC105" s="4"/>
      <c r="CD105" s="4"/>
      <c r="CE105" s="4"/>
      <c r="CF105" s="4"/>
      <c r="CG105" s="4"/>
      <c r="CH105" s="4"/>
      <c r="CI105" s="4"/>
      <c r="CJ105" s="4"/>
      <c r="CK105" s="4"/>
      <c r="CL105" s="1"/>
    </row>
    <row r="106" spans="1:90" ht="30" customHeight="1" x14ac:dyDescent="0.2">
      <c r="A106" s="1"/>
      <c r="B106" s="4" t="s">
        <v>174</v>
      </c>
      <c r="C106" s="4" t="s">
        <v>379</v>
      </c>
      <c r="D106" s="4" t="s">
        <v>673</v>
      </c>
      <c r="E106" s="4" t="s">
        <v>380</v>
      </c>
      <c r="F106" s="4" t="s">
        <v>643</v>
      </c>
      <c r="G106" s="4" t="s">
        <v>648</v>
      </c>
      <c r="H106" s="4">
        <v>273.2</v>
      </c>
      <c r="I106" s="4">
        <v>2</v>
      </c>
      <c r="J106" s="4" t="s">
        <v>184</v>
      </c>
      <c r="K106" s="4" t="s">
        <v>81</v>
      </c>
      <c r="L106" s="5" t="s">
        <v>583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 t="s">
        <v>179</v>
      </c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 t="s">
        <v>179</v>
      </c>
      <c r="CD106" s="4"/>
      <c r="CE106" s="4"/>
      <c r="CF106" s="4"/>
      <c r="CG106" s="4"/>
      <c r="CH106" s="4"/>
      <c r="CI106" s="4"/>
      <c r="CJ106" s="4"/>
      <c r="CK106" s="4"/>
      <c r="CL106" s="1"/>
    </row>
    <row r="107" spans="1:90" ht="30" customHeight="1" x14ac:dyDescent="0.2">
      <c r="A107" s="1"/>
      <c r="B107" s="4" t="s">
        <v>174</v>
      </c>
      <c r="C107" s="4" t="s">
        <v>381</v>
      </c>
      <c r="D107" s="4" t="s">
        <v>673</v>
      </c>
      <c r="E107" s="4" t="s">
        <v>382</v>
      </c>
      <c r="F107" s="4" t="s">
        <v>643</v>
      </c>
      <c r="G107" s="4" t="s">
        <v>648</v>
      </c>
      <c r="H107" s="4">
        <v>280.39</v>
      </c>
      <c r="I107" s="4">
        <v>1</v>
      </c>
      <c r="J107" s="4" t="s">
        <v>178</v>
      </c>
      <c r="K107" s="4" t="s">
        <v>84</v>
      </c>
      <c r="L107" s="5" t="s">
        <v>584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 t="s">
        <v>179</v>
      </c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 t="s">
        <v>179</v>
      </c>
      <c r="CB107" s="4" t="s">
        <v>179</v>
      </c>
      <c r="CC107" s="4"/>
      <c r="CD107" s="4"/>
      <c r="CE107" s="4"/>
      <c r="CF107" s="4"/>
      <c r="CG107" s="4"/>
      <c r="CH107" s="4"/>
      <c r="CI107" s="4"/>
      <c r="CJ107" s="4"/>
      <c r="CK107" s="4"/>
      <c r="CL107" s="1"/>
    </row>
    <row r="108" spans="1:90" ht="30" customHeight="1" x14ac:dyDescent="0.2">
      <c r="A108" s="1"/>
      <c r="B108" s="4" t="s">
        <v>174</v>
      </c>
      <c r="C108" s="4" t="s">
        <v>383</v>
      </c>
      <c r="D108" s="4" t="s">
        <v>673</v>
      </c>
      <c r="E108" s="4" t="s">
        <v>384</v>
      </c>
      <c r="F108" s="4" t="s">
        <v>643</v>
      </c>
      <c r="G108" s="4" t="s">
        <v>648</v>
      </c>
      <c r="H108" s="4">
        <v>285.86</v>
      </c>
      <c r="I108" s="4">
        <v>3</v>
      </c>
      <c r="J108" s="4" t="s">
        <v>184</v>
      </c>
      <c r="K108" s="4" t="s">
        <v>81</v>
      </c>
      <c r="L108" s="5" t="s">
        <v>585</v>
      </c>
      <c r="M108" s="4" t="s">
        <v>179</v>
      </c>
      <c r="N108" s="4" t="s">
        <v>179</v>
      </c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 t="s">
        <v>179</v>
      </c>
      <c r="Z108" s="4"/>
      <c r="AA108" s="4"/>
      <c r="AB108" s="4" t="s">
        <v>179</v>
      </c>
      <c r="AC108" s="4" t="s">
        <v>179</v>
      </c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 t="s">
        <v>179</v>
      </c>
      <c r="BG108" s="4" t="s">
        <v>179</v>
      </c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 t="s">
        <v>179</v>
      </c>
      <c r="CC108" s="4"/>
      <c r="CD108" s="4"/>
      <c r="CE108" s="4"/>
      <c r="CF108" s="4"/>
      <c r="CG108" s="4"/>
      <c r="CH108" s="4"/>
      <c r="CI108" s="4" t="s">
        <v>179</v>
      </c>
      <c r="CJ108" s="4"/>
      <c r="CK108" s="4"/>
      <c r="CL108" s="1"/>
    </row>
    <row r="109" spans="1:90" ht="30" customHeight="1" x14ac:dyDescent="0.2">
      <c r="A109" s="1"/>
      <c r="B109" s="4" t="s">
        <v>174</v>
      </c>
      <c r="C109" s="4" t="s">
        <v>385</v>
      </c>
      <c r="D109" s="4" t="s">
        <v>673</v>
      </c>
      <c r="E109" s="4" t="s">
        <v>386</v>
      </c>
      <c r="F109" s="4" t="s">
        <v>643</v>
      </c>
      <c r="G109" s="4" t="s">
        <v>648</v>
      </c>
      <c r="H109" s="4">
        <v>296.05</v>
      </c>
      <c r="I109" s="4">
        <v>2</v>
      </c>
      <c r="J109" s="4" t="s">
        <v>184</v>
      </c>
      <c r="K109" s="4" t="s">
        <v>81</v>
      </c>
      <c r="L109" s="5" t="s">
        <v>586</v>
      </c>
      <c r="M109" s="4"/>
      <c r="N109" s="4" t="s">
        <v>179</v>
      </c>
      <c r="O109" s="4"/>
      <c r="P109" s="4"/>
      <c r="Q109" s="4"/>
      <c r="R109" s="4"/>
      <c r="S109" s="4"/>
      <c r="T109" s="4" t="s">
        <v>179</v>
      </c>
      <c r="U109" s="4"/>
      <c r="V109" s="4"/>
      <c r="W109" s="4"/>
      <c r="X109" s="4"/>
      <c r="Y109" s="4"/>
      <c r="Z109" s="4"/>
      <c r="AA109" s="4"/>
      <c r="AB109" s="4"/>
      <c r="AC109" s="4"/>
      <c r="AD109" s="4" t="s">
        <v>179</v>
      </c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 t="s">
        <v>179</v>
      </c>
      <c r="BA109" s="4" t="s">
        <v>179</v>
      </c>
      <c r="BB109" s="4"/>
      <c r="BC109" s="4"/>
      <c r="BD109" s="4" t="s">
        <v>179</v>
      </c>
      <c r="BE109" s="4"/>
      <c r="BF109" s="4"/>
      <c r="BG109" s="4"/>
      <c r="BH109" s="4"/>
      <c r="BI109" s="4"/>
      <c r="BJ109" s="4"/>
      <c r="BK109" s="4"/>
      <c r="BL109" s="4"/>
      <c r="BM109" s="4"/>
      <c r="BN109" s="4" t="s">
        <v>179</v>
      </c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 t="s">
        <v>179</v>
      </c>
      <c r="CJ109" s="4"/>
      <c r="CK109" s="4"/>
      <c r="CL109" s="1"/>
    </row>
    <row r="110" spans="1:90" ht="30" customHeight="1" x14ac:dyDescent="0.2">
      <c r="A110" s="1"/>
      <c r="B110" s="4" t="s">
        <v>174</v>
      </c>
      <c r="C110" s="4" t="s">
        <v>387</v>
      </c>
      <c r="D110" s="4" t="s">
        <v>673</v>
      </c>
      <c r="E110" s="4" t="s">
        <v>388</v>
      </c>
      <c r="F110" s="4" t="s">
        <v>643</v>
      </c>
      <c r="G110" s="4" t="s">
        <v>650</v>
      </c>
      <c r="H110" s="4">
        <v>300.64</v>
      </c>
      <c r="I110" s="4">
        <v>2</v>
      </c>
      <c r="J110" s="4" t="s">
        <v>184</v>
      </c>
      <c r="K110" s="8" t="s">
        <v>389</v>
      </c>
      <c r="L110" s="5" t="s">
        <v>587</v>
      </c>
      <c r="M110" s="4"/>
      <c r="N110" s="4"/>
      <c r="O110" s="4"/>
      <c r="P110" s="4"/>
      <c r="Q110" s="4" t="s">
        <v>179</v>
      </c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 t="s">
        <v>179</v>
      </c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 t="s">
        <v>179</v>
      </c>
      <c r="BT110" s="4"/>
      <c r="BU110" s="4" t="s">
        <v>179</v>
      </c>
      <c r="BV110" s="4"/>
      <c r="BW110" s="4"/>
      <c r="BX110" s="4"/>
      <c r="BY110" s="4"/>
      <c r="BZ110" s="4"/>
      <c r="CA110" s="4"/>
      <c r="CB110" s="4" t="s">
        <v>179</v>
      </c>
      <c r="CC110" s="4"/>
      <c r="CD110" s="4"/>
      <c r="CE110" s="4"/>
      <c r="CF110" s="4"/>
      <c r="CG110" s="4"/>
      <c r="CH110" s="4"/>
      <c r="CI110" s="4"/>
      <c r="CJ110" s="4"/>
      <c r="CK110" s="4"/>
      <c r="CL110" s="1"/>
    </row>
    <row r="111" spans="1:90" ht="30" customHeight="1" x14ac:dyDescent="0.2">
      <c r="A111" s="1"/>
      <c r="B111" s="4" t="s">
        <v>174</v>
      </c>
      <c r="C111" s="4" t="s">
        <v>390</v>
      </c>
      <c r="D111" s="4" t="s">
        <v>673</v>
      </c>
      <c r="E111" s="4" t="s">
        <v>391</v>
      </c>
      <c r="F111" s="4" t="s">
        <v>643</v>
      </c>
      <c r="G111" s="4" t="s">
        <v>650</v>
      </c>
      <c r="H111" s="4">
        <v>302.39999999999998</v>
      </c>
      <c r="I111" s="4">
        <v>2</v>
      </c>
      <c r="J111" s="4" t="s">
        <v>184</v>
      </c>
      <c r="K111" s="4" t="s">
        <v>81</v>
      </c>
      <c r="L111" s="5" t="s">
        <v>588</v>
      </c>
      <c r="M111" s="1"/>
      <c r="N111" s="1"/>
      <c r="O111" s="1"/>
      <c r="P111" s="1"/>
      <c r="Q111" s="4" t="s">
        <v>179</v>
      </c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</row>
    <row r="112" spans="1:90" ht="30" customHeight="1" x14ac:dyDescent="0.2">
      <c r="A112" s="1"/>
      <c r="B112" s="4" t="s">
        <v>174</v>
      </c>
      <c r="C112" s="4" t="s">
        <v>392</v>
      </c>
      <c r="D112" s="4" t="s">
        <v>673</v>
      </c>
      <c r="E112" s="4" t="s">
        <v>393</v>
      </c>
      <c r="F112" s="4" t="s">
        <v>643</v>
      </c>
      <c r="G112" s="4" t="s">
        <v>650</v>
      </c>
      <c r="H112" s="4">
        <v>302.5</v>
      </c>
      <c r="I112" s="4">
        <v>3</v>
      </c>
      <c r="J112" s="4" t="s">
        <v>184</v>
      </c>
      <c r="K112" s="4" t="s">
        <v>81</v>
      </c>
      <c r="L112" s="5" t="s">
        <v>589</v>
      </c>
      <c r="M112" s="4" t="s">
        <v>179</v>
      </c>
      <c r="N112" s="4" t="s">
        <v>179</v>
      </c>
      <c r="O112" s="4"/>
      <c r="P112" s="4"/>
      <c r="Q112" s="4" t="s">
        <v>179</v>
      </c>
      <c r="R112" s="4" t="s">
        <v>179</v>
      </c>
      <c r="S112" s="4"/>
      <c r="T112" s="4"/>
      <c r="U112" s="4"/>
      <c r="V112" s="4"/>
      <c r="W112" s="4"/>
      <c r="X112" s="4"/>
      <c r="Y112" s="4"/>
      <c r="Z112" s="4"/>
      <c r="AA112" s="4"/>
      <c r="AB112" s="4" t="s">
        <v>179</v>
      </c>
      <c r="AC112" s="4"/>
      <c r="AD112" s="4"/>
      <c r="AE112" s="4" t="s">
        <v>179</v>
      </c>
      <c r="AF112" s="4" t="s">
        <v>179</v>
      </c>
      <c r="AG112" s="4"/>
      <c r="AH112" s="4"/>
      <c r="AI112" s="4"/>
      <c r="AJ112" s="4"/>
      <c r="AK112" s="4"/>
      <c r="AL112" s="4"/>
      <c r="AM112" s="4"/>
      <c r="AN112" s="4"/>
      <c r="AO112" s="4"/>
      <c r="AP112" s="4" t="s">
        <v>179</v>
      </c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 t="s">
        <v>179</v>
      </c>
      <c r="BF112" s="4"/>
      <c r="BG112" s="4"/>
      <c r="BH112" s="4"/>
      <c r="BI112" s="4" t="s">
        <v>179</v>
      </c>
      <c r="BJ112" s="4"/>
      <c r="BK112" s="4"/>
      <c r="BL112" s="4"/>
      <c r="BM112" s="4"/>
      <c r="BN112" s="4"/>
      <c r="BO112" s="4"/>
      <c r="BP112" s="4"/>
      <c r="BQ112" s="4"/>
      <c r="BR112" s="4"/>
      <c r="BS112" s="4" t="s">
        <v>179</v>
      </c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1"/>
    </row>
    <row r="113" spans="1:90" ht="30" customHeight="1" x14ac:dyDescent="0.2">
      <c r="A113" s="1"/>
      <c r="B113" s="4" t="s">
        <v>174</v>
      </c>
      <c r="C113" s="4" t="s">
        <v>394</v>
      </c>
      <c r="D113" s="4" t="s">
        <v>673</v>
      </c>
      <c r="E113" s="4" t="s">
        <v>395</v>
      </c>
      <c r="F113" s="4" t="s">
        <v>643</v>
      </c>
      <c r="G113" s="4" t="s">
        <v>650</v>
      </c>
      <c r="H113" s="4">
        <v>304.75</v>
      </c>
      <c r="I113" s="4">
        <v>2</v>
      </c>
      <c r="J113" s="4" t="s">
        <v>184</v>
      </c>
      <c r="K113" s="4" t="s">
        <v>81</v>
      </c>
      <c r="L113" s="5" t="s">
        <v>590</v>
      </c>
      <c r="M113" s="4"/>
      <c r="N113" s="4" t="s">
        <v>179</v>
      </c>
      <c r="O113" s="4"/>
      <c r="P113" s="4"/>
      <c r="Q113" s="4"/>
      <c r="R113" s="4"/>
      <c r="S113" s="4" t="s">
        <v>179</v>
      </c>
      <c r="T113" s="4"/>
      <c r="U113" s="4"/>
      <c r="V113" s="4"/>
      <c r="W113" s="4"/>
      <c r="X113" s="4"/>
      <c r="Y113" s="4"/>
      <c r="Z113" s="4"/>
      <c r="AA113" s="4" t="s">
        <v>179</v>
      </c>
      <c r="AB113" s="4" t="s">
        <v>179</v>
      </c>
      <c r="AC113" s="4"/>
      <c r="AD113" s="4" t="s">
        <v>179</v>
      </c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 t="s">
        <v>179</v>
      </c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 t="s">
        <v>179</v>
      </c>
      <c r="CC113" s="4"/>
      <c r="CD113" s="4"/>
      <c r="CE113" s="4"/>
      <c r="CF113" s="4"/>
      <c r="CG113" s="4"/>
      <c r="CH113" s="4"/>
      <c r="CI113" s="4"/>
      <c r="CJ113" s="4"/>
      <c r="CK113" s="4"/>
      <c r="CL113" s="4"/>
    </row>
    <row r="114" spans="1:90" ht="30" customHeight="1" x14ac:dyDescent="0.2">
      <c r="A114" s="1"/>
      <c r="B114" s="4" t="s">
        <v>174</v>
      </c>
      <c r="C114" s="4" t="s">
        <v>396</v>
      </c>
      <c r="D114" s="4" t="s">
        <v>673</v>
      </c>
      <c r="E114" s="4" t="s">
        <v>397</v>
      </c>
      <c r="F114" s="4" t="s">
        <v>643</v>
      </c>
      <c r="G114" s="4" t="s">
        <v>650</v>
      </c>
      <c r="H114" s="4">
        <v>306.75</v>
      </c>
      <c r="I114" s="4">
        <v>2</v>
      </c>
      <c r="J114" s="4" t="s">
        <v>184</v>
      </c>
      <c r="K114" s="4" t="s">
        <v>81</v>
      </c>
      <c r="L114" s="5" t="s">
        <v>591</v>
      </c>
      <c r="M114" s="4" t="s">
        <v>179</v>
      </c>
      <c r="N114" s="4"/>
      <c r="O114" s="4"/>
      <c r="P114" s="4"/>
      <c r="Q114" s="4"/>
      <c r="R114" s="4"/>
      <c r="S114" s="4"/>
      <c r="T114" s="4" t="s">
        <v>179</v>
      </c>
      <c r="U114" s="4"/>
      <c r="V114" s="4"/>
      <c r="W114" s="4"/>
      <c r="X114" s="4"/>
      <c r="Y114" s="4"/>
      <c r="Z114" s="4"/>
      <c r="AA114" s="4"/>
      <c r="AB114" s="4"/>
      <c r="AC114" s="4"/>
      <c r="AD114" s="4" t="s">
        <v>179</v>
      </c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 t="s">
        <v>179</v>
      </c>
      <c r="CC114" s="4"/>
      <c r="CD114" s="4"/>
      <c r="CE114" s="4"/>
      <c r="CF114" s="4"/>
      <c r="CG114" s="4"/>
      <c r="CH114" s="4"/>
      <c r="CI114" s="4"/>
      <c r="CJ114" s="4"/>
      <c r="CK114" s="4"/>
      <c r="CL114" s="1"/>
    </row>
    <row r="115" spans="1:90" ht="30" customHeight="1" x14ac:dyDescent="0.2">
      <c r="A115" s="1"/>
      <c r="B115" s="4" t="s">
        <v>174</v>
      </c>
      <c r="C115" s="4" t="s">
        <v>398</v>
      </c>
      <c r="D115" s="4" t="s">
        <v>673</v>
      </c>
      <c r="E115" s="4" t="s">
        <v>399</v>
      </c>
      <c r="F115" s="4" t="s">
        <v>643</v>
      </c>
      <c r="G115" s="4" t="s">
        <v>650</v>
      </c>
      <c r="H115" s="4">
        <v>309.16000000000003</v>
      </c>
      <c r="I115" s="4">
        <v>3</v>
      </c>
      <c r="J115" s="4" t="s">
        <v>184</v>
      </c>
      <c r="K115" s="4" t="s">
        <v>81</v>
      </c>
      <c r="L115" s="5" t="s">
        <v>592</v>
      </c>
      <c r="M115" s="4"/>
      <c r="N115" s="4" t="s">
        <v>179</v>
      </c>
      <c r="O115" s="4"/>
      <c r="P115" s="4"/>
      <c r="Q115" s="4" t="s">
        <v>179</v>
      </c>
      <c r="R115" s="4" t="s">
        <v>179</v>
      </c>
      <c r="S115" s="4"/>
      <c r="T115" s="4"/>
      <c r="U115" s="4"/>
      <c r="V115" s="4"/>
      <c r="W115" s="4"/>
      <c r="X115" s="4"/>
      <c r="Y115" s="4"/>
      <c r="Z115" s="4"/>
      <c r="AA115" s="4"/>
      <c r="AB115" s="4" t="s">
        <v>179</v>
      </c>
      <c r="AC115" s="4"/>
      <c r="AD115" s="4"/>
      <c r="AE115" s="4" t="s">
        <v>179</v>
      </c>
      <c r="AF115" s="4" t="s">
        <v>179</v>
      </c>
      <c r="AG115" s="4"/>
      <c r="AH115" s="4"/>
      <c r="AI115" s="4"/>
      <c r="AJ115" s="4"/>
      <c r="AK115" s="4"/>
      <c r="AL115" s="4"/>
      <c r="AM115" s="4"/>
      <c r="AN115" s="4"/>
      <c r="AO115" s="4"/>
      <c r="AP115" s="4" t="s">
        <v>179</v>
      </c>
      <c r="AQ115" s="4"/>
      <c r="AR115" s="4"/>
      <c r="AS115" s="4"/>
      <c r="AT115" s="4"/>
      <c r="AU115" s="4"/>
      <c r="AV115" s="4"/>
      <c r="AW115" s="4"/>
      <c r="AX115" s="4"/>
      <c r="AY115" s="4"/>
      <c r="AZ115" s="4" t="s">
        <v>179</v>
      </c>
      <c r="BA115" s="4"/>
      <c r="BB115" s="4"/>
      <c r="BC115" s="4"/>
      <c r="BD115" s="4"/>
      <c r="BE115" s="4"/>
      <c r="BF115" s="4"/>
      <c r="BG115" s="4"/>
      <c r="BH115" s="4" t="s">
        <v>179</v>
      </c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1"/>
    </row>
    <row r="116" spans="1:90" ht="30" customHeight="1" x14ac:dyDescent="0.2">
      <c r="A116" s="1"/>
      <c r="B116" s="4" t="s">
        <v>174</v>
      </c>
      <c r="C116" s="4" t="s">
        <v>400</v>
      </c>
      <c r="D116" s="4" t="s">
        <v>673</v>
      </c>
      <c r="E116" s="4" t="s">
        <v>401</v>
      </c>
      <c r="F116" s="4" t="s">
        <v>643</v>
      </c>
      <c r="G116" s="4" t="s">
        <v>650</v>
      </c>
      <c r="H116" s="4">
        <v>309.16000000000003</v>
      </c>
      <c r="I116" s="4">
        <v>3</v>
      </c>
      <c r="J116" s="4" t="s">
        <v>184</v>
      </c>
      <c r="K116" s="4" t="s">
        <v>81</v>
      </c>
      <c r="L116" s="5" t="s">
        <v>593</v>
      </c>
      <c r="M116" s="4"/>
      <c r="N116" s="4" t="s">
        <v>179</v>
      </c>
      <c r="O116" s="4"/>
      <c r="P116" s="4"/>
      <c r="Q116" s="4" t="s">
        <v>179</v>
      </c>
      <c r="R116" s="4" t="s">
        <v>179</v>
      </c>
      <c r="S116" s="4"/>
      <c r="T116" s="4"/>
      <c r="U116" s="4"/>
      <c r="V116" s="4"/>
      <c r="W116" s="4"/>
      <c r="X116" s="4"/>
      <c r="Y116" s="4"/>
      <c r="Z116" s="4"/>
      <c r="AA116" s="4"/>
      <c r="AB116" s="4" t="s">
        <v>179</v>
      </c>
      <c r="AC116" s="4"/>
      <c r="AD116" s="4"/>
      <c r="AE116" s="4" t="s">
        <v>179</v>
      </c>
      <c r="AF116" s="4" t="s">
        <v>179</v>
      </c>
      <c r="AG116" s="4"/>
      <c r="AH116" s="4"/>
      <c r="AI116" s="4"/>
      <c r="AJ116" s="4"/>
      <c r="AK116" s="4"/>
      <c r="AL116" s="4"/>
      <c r="AM116" s="4"/>
      <c r="AN116" s="4"/>
      <c r="AO116" s="4"/>
      <c r="AP116" s="4" t="s">
        <v>179</v>
      </c>
      <c r="AQ116" s="4"/>
      <c r="AR116" s="4"/>
      <c r="AS116" s="4"/>
      <c r="AT116" s="4"/>
      <c r="AU116" s="4"/>
      <c r="AV116" s="4"/>
      <c r="AW116" s="4"/>
      <c r="AX116" s="4"/>
      <c r="AY116" s="4"/>
      <c r="AZ116" s="4" t="s">
        <v>179</v>
      </c>
      <c r="BA116" s="4"/>
      <c r="BB116" s="4"/>
      <c r="BC116" s="4"/>
      <c r="BD116" s="4"/>
      <c r="BE116" s="4" t="s">
        <v>179</v>
      </c>
      <c r="BF116" s="4"/>
      <c r="BG116" s="4"/>
      <c r="BH116" s="4" t="s">
        <v>179</v>
      </c>
      <c r="BI116" s="4" t="s">
        <v>179</v>
      </c>
      <c r="BJ116" s="4"/>
      <c r="BK116" s="4"/>
      <c r="BL116" s="4"/>
      <c r="BM116" s="4"/>
      <c r="BN116" s="4"/>
      <c r="BO116" s="4"/>
      <c r="BP116" s="4"/>
      <c r="BQ116" s="4"/>
      <c r="BR116" s="4"/>
      <c r="BS116" s="4" t="s">
        <v>179</v>
      </c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 t="s">
        <v>179</v>
      </c>
      <c r="CL116" s="1"/>
    </row>
    <row r="117" spans="1:90" ht="30" customHeight="1" x14ac:dyDescent="0.2">
      <c r="A117" s="1"/>
      <c r="B117" s="4" t="s">
        <v>174</v>
      </c>
      <c r="C117" s="4" t="s">
        <v>402</v>
      </c>
      <c r="D117" s="4" t="s">
        <v>673</v>
      </c>
      <c r="E117" s="4" t="s">
        <v>403</v>
      </c>
      <c r="F117" s="4" t="s">
        <v>643</v>
      </c>
      <c r="G117" s="4" t="s">
        <v>650</v>
      </c>
      <c r="H117" s="4">
        <v>310.05</v>
      </c>
      <c r="I117" s="4">
        <v>2</v>
      </c>
      <c r="J117" s="4" t="s">
        <v>184</v>
      </c>
      <c r="K117" s="4" t="s">
        <v>81</v>
      </c>
      <c r="L117" s="5" t="s">
        <v>594</v>
      </c>
      <c r="M117" s="4"/>
      <c r="N117" s="4" t="s">
        <v>179</v>
      </c>
      <c r="O117" s="4"/>
      <c r="P117" s="4"/>
      <c r="Q117" s="4"/>
      <c r="R117" s="4"/>
      <c r="S117" s="4"/>
      <c r="T117" s="4" t="s">
        <v>179</v>
      </c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 t="s">
        <v>179</v>
      </c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 t="s">
        <v>179</v>
      </c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 t="s">
        <v>179</v>
      </c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 t="s">
        <v>179</v>
      </c>
      <c r="CJ117" s="4"/>
      <c r="CK117" s="4"/>
      <c r="CL117" s="1"/>
    </row>
    <row r="118" spans="1:90" ht="30" customHeight="1" x14ac:dyDescent="0.2">
      <c r="A118" s="1"/>
      <c r="B118" s="4" t="s">
        <v>174</v>
      </c>
      <c r="C118" s="4" t="s">
        <v>404</v>
      </c>
      <c r="D118" s="4" t="s">
        <v>673</v>
      </c>
      <c r="E118" s="4" t="s">
        <v>405</v>
      </c>
      <c r="F118" s="4" t="s">
        <v>643</v>
      </c>
      <c r="G118" s="4" t="s">
        <v>650</v>
      </c>
      <c r="H118" s="4">
        <v>315.87</v>
      </c>
      <c r="I118" s="4">
        <v>2</v>
      </c>
      <c r="J118" s="4" t="s">
        <v>178</v>
      </c>
      <c r="K118" s="4" t="s">
        <v>86</v>
      </c>
      <c r="L118" s="5" t="s">
        <v>595</v>
      </c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 t="s">
        <v>179</v>
      </c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1"/>
    </row>
    <row r="119" spans="1:90" ht="30" customHeight="1" x14ac:dyDescent="0.2">
      <c r="A119" s="1"/>
      <c r="B119" s="4" t="s">
        <v>174</v>
      </c>
      <c r="C119" s="4" t="s">
        <v>406</v>
      </c>
      <c r="D119" s="4" t="s">
        <v>673</v>
      </c>
      <c r="E119" s="4" t="s">
        <v>407</v>
      </c>
      <c r="F119" s="4" t="s">
        <v>643</v>
      </c>
      <c r="G119" s="4" t="s">
        <v>650</v>
      </c>
      <c r="H119" s="4">
        <v>317.76</v>
      </c>
      <c r="I119" s="4">
        <v>3</v>
      </c>
      <c r="J119" s="4" t="s">
        <v>178</v>
      </c>
      <c r="K119" s="4" t="s">
        <v>81</v>
      </c>
      <c r="L119" s="5" t="s">
        <v>596</v>
      </c>
      <c r="M119" s="4"/>
      <c r="N119" s="4"/>
      <c r="O119" s="4"/>
      <c r="P119" s="4"/>
      <c r="Q119" s="4" t="s">
        <v>179</v>
      </c>
      <c r="R119" s="4"/>
      <c r="S119" s="4"/>
      <c r="T119" s="4"/>
      <c r="U119" s="4" t="s">
        <v>179</v>
      </c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 t="s">
        <v>179</v>
      </c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 t="s">
        <v>179</v>
      </c>
      <c r="CA119" s="4"/>
      <c r="CB119" s="4"/>
      <c r="CC119" s="4" t="s">
        <v>179</v>
      </c>
      <c r="CD119" s="4"/>
      <c r="CE119" s="4"/>
      <c r="CF119" s="4"/>
      <c r="CG119" s="4"/>
      <c r="CH119" s="4"/>
      <c r="CI119" s="4"/>
      <c r="CJ119" s="4"/>
      <c r="CK119" s="4"/>
      <c r="CL119" s="1"/>
    </row>
    <row r="120" spans="1:90" ht="30" customHeight="1" x14ac:dyDescent="0.2">
      <c r="A120" s="1"/>
      <c r="B120" s="4" t="s">
        <v>174</v>
      </c>
      <c r="C120" s="4" t="s">
        <v>408</v>
      </c>
      <c r="D120" s="4" t="s">
        <v>673</v>
      </c>
      <c r="E120" s="4" t="s">
        <v>409</v>
      </c>
      <c r="F120" s="4" t="s">
        <v>643</v>
      </c>
      <c r="G120" s="4" t="s">
        <v>650</v>
      </c>
      <c r="H120" s="4">
        <v>320.25</v>
      </c>
      <c r="I120" s="4">
        <v>2</v>
      </c>
      <c r="J120" s="4" t="s">
        <v>184</v>
      </c>
      <c r="K120" s="4" t="s">
        <v>81</v>
      </c>
      <c r="L120" s="5" t="s">
        <v>597</v>
      </c>
      <c r="M120" s="4" t="s">
        <v>179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 t="s">
        <v>179</v>
      </c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 t="s">
        <v>179</v>
      </c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1"/>
    </row>
    <row r="121" spans="1:90" ht="30" customHeight="1" x14ac:dyDescent="0.2">
      <c r="A121" s="1"/>
      <c r="B121" s="4" t="s">
        <v>174</v>
      </c>
      <c r="C121" s="4" t="s">
        <v>410</v>
      </c>
      <c r="D121" s="4" t="s">
        <v>673</v>
      </c>
      <c r="E121" s="4" t="s">
        <v>411</v>
      </c>
      <c r="F121" s="4" t="s">
        <v>643</v>
      </c>
      <c r="G121" s="4" t="s">
        <v>650</v>
      </c>
      <c r="H121" s="4">
        <v>330</v>
      </c>
      <c r="I121" s="4">
        <v>1</v>
      </c>
      <c r="J121" s="4" t="s">
        <v>178</v>
      </c>
      <c r="K121" s="4" t="s">
        <v>86</v>
      </c>
      <c r="L121" s="5" t="s">
        <v>598</v>
      </c>
      <c r="M121" s="4"/>
      <c r="N121" s="4" t="s">
        <v>179</v>
      </c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 t="s">
        <v>179</v>
      </c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1"/>
    </row>
    <row r="122" spans="1:90" ht="30" customHeight="1" x14ac:dyDescent="0.2">
      <c r="A122" s="1"/>
      <c r="B122" s="4" t="s">
        <v>174</v>
      </c>
      <c r="C122" s="4" t="s">
        <v>412</v>
      </c>
      <c r="D122" s="4" t="s">
        <v>673</v>
      </c>
      <c r="E122" s="4" t="s">
        <v>413</v>
      </c>
      <c r="F122" s="4" t="s">
        <v>643</v>
      </c>
      <c r="G122" s="4" t="s">
        <v>650</v>
      </c>
      <c r="H122" s="4">
        <v>330.51</v>
      </c>
      <c r="I122" s="4">
        <v>1</v>
      </c>
      <c r="J122" s="4" t="s">
        <v>184</v>
      </c>
      <c r="K122" s="4" t="s">
        <v>81</v>
      </c>
      <c r="L122" s="5" t="s">
        <v>599</v>
      </c>
      <c r="M122" s="4"/>
      <c r="N122" s="4" t="s">
        <v>179</v>
      </c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 t="s">
        <v>179</v>
      </c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1"/>
    </row>
    <row r="123" spans="1:90" ht="30" customHeight="1" x14ac:dyDescent="0.2">
      <c r="A123" s="1"/>
      <c r="B123" s="4" t="s">
        <v>174</v>
      </c>
      <c r="C123" s="4" t="s">
        <v>414</v>
      </c>
      <c r="D123" s="4" t="s">
        <v>673</v>
      </c>
      <c r="E123" s="4" t="s">
        <v>415</v>
      </c>
      <c r="F123" s="4" t="s">
        <v>643</v>
      </c>
      <c r="G123" s="4" t="s">
        <v>650</v>
      </c>
      <c r="H123" s="4">
        <v>335.63600000000002</v>
      </c>
      <c r="I123" s="4">
        <v>3</v>
      </c>
      <c r="J123" s="4" t="s">
        <v>184</v>
      </c>
      <c r="K123" s="4" t="s">
        <v>81</v>
      </c>
      <c r="L123" s="5" t="s">
        <v>600</v>
      </c>
      <c r="M123" s="4" t="s">
        <v>179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 t="s">
        <v>179</v>
      </c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 t="s">
        <v>179</v>
      </c>
      <c r="CA123" s="4"/>
      <c r="CB123" s="4" t="s">
        <v>179</v>
      </c>
      <c r="CC123" s="4"/>
      <c r="CD123" s="4"/>
      <c r="CE123" s="4"/>
      <c r="CF123" s="4"/>
      <c r="CG123" s="4"/>
      <c r="CH123" s="4"/>
      <c r="CI123" s="4"/>
      <c r="CJ123" s="4"/>
      <c r="CK123" s="4"/>
      <c r="CL123" s="1"/>
    </row>
    <row r="124" spans="1:90" ht="30" customHeight="1" x14ac:dyDescent="0.2">
      <c r="A124" s="1"/>
      <c r="B124" s="4" t="s">
        <v>174</v>
      </c>
      <c r="C124" s="4" t="s">
        <v>416</v>
      </c>
      <c r="D124" s="4" t="s">
        <v>673</v>
      </c>
      <c r="E124" s="4" t="s">
        <v>417</v>
      </c>
      <c r="F124" s="4" t="s">
        <v>643</v>
      </c>
      <c r="G124" s="4" t="s">
        <v>650</v>
      </c>
      <c r="H124" s="4">
        <v>343.36</v>
      </c>
      <c r="I124" s="4">
        <v>4</v>
      </c>
      <c r="J124" s="4" t="s">
        <v>178</v>
      </c>
      <c r="K124" s="4" t="s">
        <v>81</v>
      </c>
      <c r="L124" s="5" t="s">
        <v>601</v>
      </c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 t="s">
        <v>179</v>
      </c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 t="s">
        <v>179</v>
      </c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 t="s">
        <v>179</v>
      </c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1"/>
    </row>
    <row r="125" spans="1:90" ht="30" customHeight="1" x14ac:dyDescent="0.2">
      <c r="A125" s="1"/>
      <c r="B125" s="4" t="s">
        <v>174</v>
      </c>
      <c r="C125" s="4" t="s">
        <v>418</v>
      </c>
      <c r="D125" s="4" t="s">
        <v>673</v>
      </c>
      <c r="E125" s="4" t="s">
        <v>419</v>
      </c>
      <c r="F125" s="4" t="s">
        <v>643</v>
      </c>
      <c r="G125" s="4" t="s">
        <v>650</v>
      </c>
      <c r="H125" s="4">
        <v>353.57</v>
      </c>
      <c r="I125" s="4">
        <v>4</v>
      </c>
      <c r="J125" s="4" t="s">
        <v>178</v>
      </c>
      <c r="K125" s="4" t="s">
        <v>81</v>
      </c>
      <c r="L125" s="5" t="s">
        <v>602</v>
      </c>
      <c r="M125" s="4"/>
      <c r="N125" s="4"/>
      <c r="O125" s="4" t="s">
        <v>179</v>
      </c>
      <c r="P125" s="4"/>
      <c r="Q125" s="4"/>
      <c r="R125" s="4"/>
      <c r="S125" s="4"/>
      <c r="T125" s="4"/>
      <c r="U125" s="4"/>
      <c r="V125" s="4"/>
      <c r="W125" s="4" t="s">
        <v>179</v>
      </c>
      <c r="X125" s="4"/>
      <c r="Y125" s="4"/>
      <c r="Z125" s="4"/>
      <c r="AA125" s="4"/>
      <c r="AB125" s="4"/>
      <c r="AC125" s="4"/>
      <c r="AD125" s="4"/>
      <c r="AE125" s="4" t="s">
        <v>179</v>
      </c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 t="s">
        <v>179</v>
      </c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 t="s">
        <v>179</v>
      </c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 t="s">
        <v>179</v>
      </c>
      <c r="CD125" s="4"/>
      <c r="CE125" s="4"/>
      <c r="CF125" s="4"/>
      <c r="CG125" s="4"/>
      <c r="CH125" s="4"/>
      <c r="CI125" s="4"/>
      <c r="CJ125" s="4"/>
      <c r="CK125" s="4"/>
      <c r="CL125" s="1"/>
    </row>
    <row r="126" spans="1:90" ht="30" customHeight="1" x14ac:dyDescent="0.2">
      <c r="A126" s="1"/>
      <c r="B126" s="4" t="s">
        <v>174</v>
      </c>
      <c r="C126" s="4" t="s">
        <v>420</v>
      </c>
      <c r="D126" s="4" t="s">
        <v>673</v>
      </c>
      <c r="E126" s="4" t="s">
        <v>421</v>
      </c>
      <c r="F126" s="4" t="s">
        <v>643</v>
      </c>
      <c r="G126" s="4" t="s">
        <v>650</v>
      </c>
      <c r="H126" s="4">
        <v>372.03</v>
      </c>
      <c r="I126" s="4">
        <v>4</v>
      </c>
      <c r="J126" s="4" t="s">
        <v>178</v>
      </c>
      <c r="K126" s="4" t="s">
        <v>81</v>
      </c>
      <c r="L126" s="5" t="s">
        <v>603</v>
      </c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 t="s">
        <v>179</v>
      </c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 t="s">
        <v>179</v>
      </c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1"/>
    </row>
    <row r="127" spans="1:90" ht="30" customHeight="1" x14ac:dyDescent="0.2">
      <c r="A127" s="1"/>
      <c r="B127" s="4" t="s">
        <v>174</v>
      </c>
      <c r="C127" s="4" t="s">
        <v>422</v>
      </c>
      <c r="D127" s="4" t="s">
        <v>673</v>
      </c>
      <c r="E127" s="4" t="s">
        <v>423</v>
      </c>
      <c r="F127" s="4" t="s">
        <v>643</v>
      </c>
      <c r="G127" s="4" t="s">
        <v>650</v>
      </c>
      <c r="H127" s="4">
        <v>373.1</v>
      </c>
      <c r="I127" s="4">
        <v>2</v>
      </c>
      <c r="J127" s="4" t="s">
        <v>184</v>
      </c>
      <c r="K127" s="4" t="s">
        <v>81</v>
      </c>
      <c r="L127" s="5" t="s">
        <v>604</v>
      </c>
      <c r="M127" s="4"/>
      <c r="N127" s="4"/>
      <c r="O127" s="4"/>
      <c r="P127" s="4"/>
      <c r="Q127" s="4" t="s">
        <v>179</v>
      </c>
      <c r="R127" s="4"/>
      <c r="S127" s="4"/>
      <c r="T127" s="4"/>
      <c r="U127" s="4"/>
      <c r="V127" s="4"/>
      <c r="W127" s="4" t="s">
        <v>179</v>
      </c>
      <c r="X127" s="4"/>
      <c r="Y127" s="4"/>
      <c r="Z127" s="4"/>
      <c r="AA127" s="4"/>
      <c r="AB127" s="4"/>
      <c r="AC127" s="4"/>
      <c r="AD127" s="4" t="s">
        <v>179</v>
      </c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 t="s">
        <v>179</v>
      </c>
      <c r="AQ127" s="4"/>
      <c r="AR127" s="4" t="s">
        <v>179</v>
      </c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 t="s">
        <v>179</v>
      </c>
      <c r="BV127" s="4"/>
      <c r="BW127" s="4"/>
      <c r="BX127" s="4"/>
      <c r="BY127" s="4"/>
      <c r="BZ127" s="4"/>
      <c r="CA127" s="4"/>
      <c r="CB127" s="4"/>
      <c r="CC127" s="4" t="s">
        <v>179</v>
      </c>
      <c r="CD127" s="4"/>
      <c r="CE127" s="4"/>
      <c r="CF127" s="4"/>
      <c r="CG127" s="4"/>
      <c r="CH127" s="4"/>
      <c r="CI127" s="4"/>
      <c r="CJ127" s="4"/>
      <c r="CK127" s="4"/>
      <c r="CL127" s="1"/>
    </row>
    <row r="128" spans="1:90" ht="30" customHeight="1" x14ac:dyDescent="0.2">
      <c r="A128" s="1"/>
      <c r="B128" s="4" t="s">
        <v>174</v>
      </c>
      <c r="C128" s="4" t="s">
        <v>424</v>
      </c>
      <c r="D128" s="4" t="s">
        <v>673</v>
      </c>
      <c r="E128" s="4" t="s">
        <v>425</v>
      </c>
      <c r="F128" s="4" t="s">
        <v>643</v>
      </c>
      <c r="G128" s="4" t="s">
        <v>650</v>
      </c>
      <c r="H128" s="4">
        <v>394.25</v>
      </c>
      <c r="I128" s="4">
        <v>1</v>
      </c>
      <c r="J128" s="4" t="s">
        <v>178</v>
      </c>
      <c r="K128" s="4" t="s">
        <v>86</v>
      </c>
      <c r="L128" s="5" t="s">
        <v>605</v>
      </c>
      <c r="M128" s="4"/>
      <c r="N128" s="4" t="s">
        <v>179</v>
      </c>
      <c r="O128" s="4"/>
      <c r="P128" s="4"/>
      <c r="Q128" s="4"/>
      <c r="R128" s="4"/>
      <c r="S128" s="4" t="s">
        <v>179</v>
      </c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 t="s">
        <v>179</v>
      </c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1"/>
    </row>
    <row r="129" spans="1:90" ht="30" customHeight="1" x14ac:dyDescent="0.2">
      <c r="A129" s="1"/>
      <c r="B129" s="4" t="s">
        <v>174</v>
      </c>
      <c r="C129" s="4" t="s">
        <v>426</v>
      </c>
      <c r="D129" s="4" t="s">
        <v>673</v>
      </c>
      <c r="E129" s="4" t="s">
        <v>427</v>
      </c>
      <c r="F129" s="4" t="s">
        <v>643</v>
      </c>
      <c r="G129" s="4" t="s">
        <v>650</v>
      </c>
      <c r="H129" s="4">
        <v>396.7</v>
      </c>
      <c r="I129" s="4">
        <v>2</v>
      </c>
      <c r="J129" s="4" t="s">
        <v>184</v>
      </c>
      <c r="K129" s="4" t="s">
        <v>85</v>
      </c>
      <c r="L129" s="5" t="s">
        <v>606</v>
      </c>
      <c r="M129" s="4"/>
      <c r="N129" s="4" t="s">
        <v>179</v>
      </c>
      <c r="O129" s="4"/>
      <c r="P129" s="4"/>
      <c r="Q129" s="4" t="s">
        <v>179</v>
      </c>
      <c r="R129" s="4"/>
      <c r="S129" s="4"/>
      <c r="T129" s="4"/>
      <c r="U129" s="4"/>
      <c r="V129" s="4"/>
      <c r="W129" s="4"/>
      <c r="X129" s="4"/>
      <c r="Y129" s="4"/>
      <c r="Z129" s="4" t="s">
        <v>179</v>
      </c>
      <c r="AA129" s="4"/>
      <c r="AB129" s="4"/>
      <c r="AC129" s="4"/>
      <c r="AD129" s="4" t="s">
        <v>179</v>
      </c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 t="s">
        <v>179</v>
      </c>
      <c r="BA129" s="4"/>
      <c r="BB129" s="4"/>
      <c r="BC129" s="4"/>
      <c r="BD129" s="4"/>
      <c r="BE129" s="4"/>
      <c r="BF129" s="4"/>
      <c r="BG129" s="4"/>
      <c r="BH129" s="4"/>
      <c r="BI129" s="4" t="s">
        <v>179</v>
      </c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 t="s">
        <v>179</v>
      </c>
      <c r="CH129" s="4"/>
      <c r="CI129" s="4"/>
      <c r="CJ129" s="4"/>
      <c r="CK129" s="4"/>
      <c r="CL129" s="1"/>
    </row>
    <row r="130" spans="1:90" ht="30" customHeight="1" x14ac:dyDescent="0.2">
      <c r="A130" s="1"/>
      <c r="B130" s="4" t="s">
        <v>174</v>
      </c>
      <c r="C130" s="4" t="s">
        <v>428</v>
      </c>
      <c r="D130" s="4" t="s">
        <v>673</v>
      </c>
      <c r="E130" s="4" t="s">
        <v>429</v>
      </c>
      <c r="F130" s="4" t="s">
        <v>643</v>
      </c>
      <c r="G130" s="4" t="s">
        <v>652</v>
      </c>
      <c r="H130" s="4">
        <v>426.02</v>
      </c>
      <c r="I130" s="4">
        <v>2</v>
      </c>
      <c r="J130" s="4" t="s">
        <v>178</v>
      </c>
      <c r="K130" s="4" t="s">
        <v>84</v>
      </c>
      <c r="L130" s="5" t="s">
        <v>607</v>
      </c>
      <c r="M130" s="4"/>
      <c r="N130" s="4" t="s">
        <v>179</v>
      </c>
      <c r="O130" s="4" t="s">
        <v>179</v>
      </c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 t="s">
        <v>179</v>
      </c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 t="s">
        <v>179</v>
      </c>
    </row>
    <row r="131" spans="1:90" ht="30" customHeight="1" x14ac:dyDescent="0.2">
      <c r="A131" s="1"/>
      <c r="B131" s="4" t="s">
        <v>174</v>
      </c>
      <c r="C131" s="4" t="s">
        <v>430</v>
      </c>
      <c r="D131" s="4" t="s">
        <v>673</v>
      </c>
      <c r="E131" s="4" t="s">
        <v>431</v>
      </c>
      <c r="F131" s="4" t="s">
        <v>643</v>
      </c>
      <c r="G131" s="4" t="s">
        <v>652</v>
      </c>
      <c r="H131" s="4">
        <v>431.25</v>
      </c>
      <c r="I131" s="4">
        <v>2</v>
      </c>
      <c r="J131" s="4" t="s">
        <v>184</v>
      </c>
      <c r="K131" s="4" t="s">
        <v>81</v>
      </c>
      <c r="L131" s="5" t="s">
        <v>608</v>
      </c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 t="s">
        <v>179</v>
      </c>
      <c r="CC131" s="4"/>
      <c r="CD131" s="4"/>
      <c r="CE131" s="4"/>
      <c r="CF131" s="4"/>
      <c r="CG131" s="4"/>
      <c r="CH131" s="4"/>
      <c r="CI131" s="4"/>
      <c r="CJ131" s="4"/>
      <c r="CK131" s="4"/>
      <c r="CL131" s="1"/>
    </row>
    <row r="132" spans="1:90" ht="30" customHeight="1" x14ac:dyDescent="0.2">
      <c r="A132" s="1"/>
      <c r="B132" s="4" t="s">
        <v>174</v>
      </c>
      <c r="C132" s="4" t="s">
        <v>432</v>
      </c>
      <c r="D132" s="4" t="s">
        <v>673</v>
      </c>
      <c r="E132" s="4" t="s">
        <v>433</v>
      </c>
      <c r="F132" s="4" t="s">
        <v>643</v>
      </c>
      <c r="G132" s="4" t="s">
        <v>652</v>
      </c>
      <c r="H132" s="4">
        <v>454.72</v>
      </c>
      <c r="I132" s="4">
        <v>1</v>
      </c>
      <c r="J132" s="4" t="s">
        <v>184</v>
      </c>
      <c r="K132" s="4" t="s">
        <v>85</v>
      </c>
      <c r="L132" s="5" t="s">
        <v>609</v>
      </c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 t="s">
        <v>179</v>
      </c>
      <c r="AT132" s="4"/>
      <c r="AU132" s="4"/>
      <c r="AV132" s="4"/>
      <c r="AW132" s="4"/>
      <c r="AX132" s="4"/>
      <c r="AY132" s="4"/>
      <c r="AZ132" s="4" t="s">
        <v>179</v>
      </c>
      <c r="BA132" s="4" t="s">
        <v>179</v>
      </c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 t="s">
        <v>179</v>
      </c>
      <c r="CC132" s="4"/>
      <c r="CD132" s="4"/>
      <c r="CE132" s="4"/>
      <c r="CF132" s="4"/>
      <c r="CG132" s="4"/>
      <c r="CH132" s="4"/>
      <c r="CI132" s="4"/>
      <c r="CJ132" s="4"/>
      <c r="CK132" s="4"/>
      <c r="CL132" s="1"/>
    </row>
    <row r="133" spans="1:90" ht="30" customHeight="1" x14ac:dyDescent="0.2">
      <c r="A133" s="1"/>
      <c r="B133" s="4" t="s">
        <v>174</v>
      </c>
      <c r="C133" s="4" t="s">
        <v>434</v>
      </c>
      <c r="D133" s="4" t="s">
        <v>673</v>
      </c>
      <c r="E133" s="4" t="s">
        <v>435</v>
      </c>
      <c r="F133" s="4" t="s">
        <v>643</v>
      </c>
      <c r="G133" s="4" t="s">
        <v>652</v>
      </c>
      <c r="H133" s="4">
        <v>475.05</v>
      </c>
      <c r="I133" s="4">
        <v>4</v>
      </c>
      <c r="J133" s="4" t="s">
        <v>178</v>
      </c>
      <c r="K133" s="4" t="s">
        <v>86</v>
      </c>
      <c r="L133" s="5" t="s">
        <v>610</v>
      </c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 t="s">
        <v>179</v>
      </c>
      <c r="AU133" s="4"/>
      <c r="AV133" s="4"/>
      <c r="AW133" s="4"/>
      <c r="AX133" s="4"/>
      <c r="AY133" s="4"/>
      <c r="AZ133" s="4" t="s">
        <v>179</v>
      </c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1"/>
    </row>
    <row r="134" spans="1:90" ht="30" customHeight="1" x14ac:dyDescent="0.2">
      <c r="A134" s="1"/>
      <c r="B134" s="4" t="s">
        <v>174</v>
      </c>
      <c r="C134" s="4" t="s">
        <v>436</v>
      </c>
      <c r="D134" s="4" t="s">
        <v>673</v>
      </c>
      <c r="E134" s="4" t="s">
        <v>437</v>
      </c>
      <c r="F134" s="4" t="s">
        <v>643</v>
      </c>
      <c r="G134" s="4" t="s">
        <v>652</v>
      </c>
      <c r="H134" s="4">
        <v>478.4</v>
      </c>
      <c r="I134" s="4">
        <v>1</v>
      </c>
      <c r="J134" s="4" t="s">
        <v>178</v>
      </c>
      <c r="K134" s="4" t="s">
        <v>85</v>
      </c>
      <c r="L134" s="5" t="s">
        <v>611</v>
      </c>
      <c r="M134" s="4" t="s">
        <v>179</v>
      </c>
      <c r="N134" s="4" t="s">
        <v>179</v>
      </c>
      <c r="O134" s="4" t="s">
        <v>179</v>
      </c>
      <c r="P134" s="4"/>
      <c r="Q134" s="4"/>
      <c r="R134" s="4"/>
      <c r="S134" s="4"/>
      <c r="T134" s="4" t="s">
        <v>179</v>
      </c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 t="s">
        <v>179</v>
      </c>
      <c r="AU134" s="4"/>
      <c r="AV134" s="4"/>
      <c r="AW134" s="4"/>
      <c r="AX134" s="4"/>
      <c r="AY134" s="4"/>
      <c r="AZ134" s="4" t="s">
        <v>179</v>
      </c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1"/>
    </row>
    <row r="135" spans="1:90" ht="30" customHeight="1" x14ac:dyDescent="0.2">
      <c r="A135" s="1"/>
      <c r="B135" s="4" t="s">
        <v>174</v>
      </c>
      <c r="C135" s="4" t="s">
        <v>438</v>
      </c>
      <c r="D135" s="4" t="s">
        <v>673</v>
      </c>
      <c r="E135" s="4" t="s">
        <v>439</v>
      </c>
      <c r="F135" s="4" t="s">
        <v>643</v>
      </c>
      <c r="G135" s="4" t="s">
        <v>652</v>
      </c>
      <c r="H135" s="4">
        <v>488.79</v>
      </c>
      <c r="I135" s="4">
        <v>3</v>
      </c>
      <c r="J135" s="4" t="s">
        <v>177</v>
      </c>
      <c r="K135" s="4" t="s">
        <v>81</v>
      </c>
      <c r="L135" s="5" t="s">
        <v>612</v>
      </c>
      <c r="M135" s="4" t="s">
        <v>179</v>
      </c>
      <c r="N135" s="4"/>
      <c r="O135" s="4"/>
      <c r="P135" s="4"/>
      <c r="Q135" s="4"/>
      <c r="R135" s="4"/>
      <c r="S135" s="4"/>
      <c r="T135" s="4"/>
      <c r="U135" s="4" t="s">
        <v>179</v>
      </c>
      <c r="V135" s="4"/>
      <c r="W135" s="4"/>
      <c r="X135" s="4"/>
      <c r="Y135" s="4"/>
      <c r="Z135" s="4"/>
      <c r="AA135" s="4"/>
      <c r="AB135" s="4"/>
      <c r="AC135" s="4"/>
      <c r="AD135" s="4" t="s">
        <v>179</v>
      </c>
      <c r="AE135" s="4"/>
      <c r="AF135" s="4"/>
      <c r="AG135" s="4"/>
      <c r="AH135" s="4"/>
      <c r="AI135" s="4"/>
      <c r="AJ135" s="4"/>
      <c r="AK135" s="4" t="s">
        <v>179</v>
      </c>
      <c r="AL135" s="4"/>
      <c r="AM135" s="4"/>
      <c r="AN135" s="4"/>
      <c r="AO135" s="4"/>
      <c r="AP135" s="4"/>
      <c r="AQ135" s="4"/>
      <c r="AR135" s="4"/>
      <c r="AS135" s="4" t="s">
        <v>179</v>
      </c>
      <c r="AT135" s="4"/>
      <c r="AU135" s="4"/>
      <c r="AV135" s="4"/>
      <c r="AW135" s="4"/>
      <c r="AX135" s="4"/>
      <c r="AY135" s="4"/>
      <c r="AZ135" s="4" t="s">
        <v>179</v>
      </c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 t="s">
        <v>179</v>
      </c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1"/>
    </row>
    <row r="136" spans="1:90" ht="30" customHeight="1" x14ac:dyDescent="0.2">
      <c r="A136" s="1"/>
      <c r="B136" s="4" t="s">
        <v>174</v>
      </c>
      <c r="C136" s="4" t="s">
        <v>440</v>
      </c>
      <c r="D136" s="4" t="s">
        <v>673</v>
      </c>
      <c r="E136" s="4" t="s">
        <v>441</v>
      </c>
      <c r="F136" s="4" t="s">
        <v>643</v>
      </c>
      <c r="G136" s="4" t="s">
        <v>652</v>
      </c>
      <c r="H136" s="4">
        <v>488.81</v>
      </c>
      <c r="I136" s="4">
        <v>1</v>
      </c>
      <c r="J136" s="4" t="s">
        <v>184</v>
      </c>
      <c r="K136" s="4"/>
      <c r="L136" s="5" t="s">
        <v>613</v>
      </c>
      <c r="M136" s="4"/>
      <c r="N136" s="4" t="s">
        <v>179</v>
      </c>
      <c r="O136" s="4"/>
      <c r="P136" s="4"/>
      <c r="Q136" s="4"/>
      <c r="R136" s="4"/>
      <c r="S136" s="4" t="s">
        <v>179</v>
      </c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 t="s">
        <v>179</v>
      </c>
      <c r="AE136" s="4"/>
      <c r="AF136" s="4"/>
      <c r="AG136" s="4"/>
      <c r="AH136" s="4" t="s">
        <v>179</v>
      </c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 t="s">
        <v>179</v>
      </c>
      <c r="BA136" s="4" t="s">
        <v>179</v>
      </c>
      <c r="BB136" s="4"/>
      <c r="BC136" s="4"/>
      <c r="BD136" s="4" t="s">
        <v>179</v>
      </c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1"/>
    </row>
    <row r="137" spans="1:90" ht="30" customHeight="1" x14ac:dyDescent="0.2">
      <c r="A137" s="1"/>
      <c r="B137" s="4" t="s">
        <v>174</v>
      </c>
      <c r="C137" s="4" t="s">
        <v>442</v>
      </c>
      <c r="D137" s="4" t="s">
        <v>673</v>
      </c>
      <c r="E137" s="4" t="s">
        <v>443</v>
      </c>
      <c r="F137" s="4" t="s">
        <v>643</v>
      </c>
      <c r="G137" s="4" t="s">
        <v>652</v>
      </c>
      <c r="H137" s="4">
        <v>498.6</v>
      </c>
      <c r="I137" s="4">
        <v>1</v>
      </c>
      <c r="J137" s="4" t="s">
        <v>184</v>
      </c>
      <c r="K137" s="4" t="s">
        <v>81</v>
      </c>
      <c r="L137" s="5" t="s">
        <v>614</v>
      </c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 t="s">
        <v>179</v>
      </c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 t="s">
        <v>179</v>
      </c>
      <c r="BK137" s="4"/>
      <c r="BL137" s="4"/>
      <c r="BM137" s="4"/>
      <c r="BN137" s="4"/>
      <c r="BO137" s="4"/>
      <c r="BP137" s="4"/>
      <c r="BQ137" s="4"/>
      <c r="BR137" s="4"/>
      <c r="BS137" s="4"/>
      <c r="BT137" s="4" t="s">
        <v>179</v>
      </c>
      <c r="BU137" s="4"/>
      <c r="BV137" s="4"/>
      <c r="BW137" s="4"/>
      <c r="BX137" s="4"/>
      <c r="BY137" s="4"/>
      <c r="BZ137" s="4" t="s">
        <v>179</v>
      </c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 t="s">
        <v>179</v>
      </c>
      <c r="CL137" s="1"/>
    </row>
    <row r="138" spans="1:90" ht="30" customHeight="1" x14ac:dyDescent="0.2">
      <c r="A138" s="1"/>
      <c r="B138" s="4" t="s">
        <v>174</v>
      </c>
      <c r="C138" s="4" t="s">
        <v>444</v>
      </c>
      <c r="D138" s="4" t="s">
        <v>673</v>
      </c>
      <c r="E138" s="4" t="s">
        <v>445</v>
      </c>
      <c r="F138" s="4" t="s">
        <v>643</v>
      </c>
      <c r="G138" s="4" t="s">
        <v>654</v>
      </c>
      <c r="H138" s="4">
        <v>509.57</v>
      </c>
      <c r="I138" s="4">
        <v>3</v>
      </c>
      <c r="J138" s="4" t="s">
        <v>178</v>
      </c>
      <c r="K138" s="4" t="s">
        <v>81</v>
      </c>
      <c r="L138" s="5" t="s">
        <v>615</v>
      </c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 t="s">
        <v>179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 t="s">
        <v>179</v>
      </c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 t="s">
        <v>179</v>
      </c>
      <c r="CC138" s="4"/>
      <c r="CD138" s="4"/>
      <c r="CE138" s="4"/>
      <c r="CF138" s="4"/>
      <c r="CG138" s="4"/>
      <c r="CH138" s="4"/>
      <c r="CI138" s="4"/>
      <c r="CJ138" s="4"/>
      <c r="CK138" s="4"/>
      <c r="CL138" s="1"/>
    </row>
    <row r="139" spans="1:90" ht="30" customHeight="1" x14ac:dyDescent="0.2">
      <c r="A139" s="1"/>
      <c r="B139" s="4" t="s">
        <v>174</v>
      </c>
      <c r="C139" s="4" t="s">
        <v>446</v>
      </c>
      <c r="D139" s="4" t="s">
        <v>673</v>
      </c>
      <c r="E139" s="4" t="s">
        <v>447</v>
      </c>
      <c r="F139" s="4" t="s">
        <v>643</v>
      </c>
      <c r="G139" s="4" t="s">
        <v>654</v>
      </c>
      <c r="H139" s="4">
        <v>518.01</v>
      </c>
      <c r="I139" s="4">
        <v>4</v>
      </c>
      <c r="J139" s="4" t="s">
        <v>178</v>
      </c>
      <c r="K139" s="4" t="s">
        <v>85</v>
      </c>
      <c r="L139" s="5" t="s">
        <v>616</v>
      </c>
      <c r="M139" s="4" t="s">
        <v>179</v>
      </c>
      <c r="N139" s="4"/>
      <c r="O139" s="4"/>
      <c r="P139" s="4"/>
      <c r="Q139" s="4"/>
      <c r="R139" s="4"/>
      <c r="S139" s="4"/>
      <c r="T139" s="4"/>
      <c r="U139" s="4"/>
      <c r="V139" s="4"/>
      <c r="W139" s="4" t="s">
        <v>179</v>
      </c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 t="s">
        <v>179</v>
      </c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 t="s">
        <v>179</v>
      </c>
      <c r="CC139" s="4"/>
      <c r="CD139" s="4"/>
      <c r="CE139" s="4"/>
      <c r="CF139" s="4"/>
      <c r="CG139" s="4"/>
      <c r="CH139" s="4"/>
      <c r="CI139" s="4"/>
      <c r="CJ139" s="4"/>
      <c r="CK139" s="4"/>
      <c r="CL139" s="1"/>
    </row>
    <row r="140" spans="1:90" ht="30" customHeight="1" x14ac:dyDescent="0.2">
      <c r="A140" s="1"/>
      <c r="B140" s="4" t="s">
        <v>174</v>
      </c>
      <c r="C140" s="4" t="s">
        <v>448</v>
      </c>
      <c r="D140" s="4" t="s">
        <v>673</v>
      </c>
      <c r="E140" s="4" t="s">
        <v>449</v>
      </c>
      <c r="F140" s="4" t="s">
        <v>643</v>
      </c>
      <c r="G140" s="4" t="s">
        <v>654</v>
      </c>
      <c r="H140" s="4">
        <v>549.62</v>
      </c>
      <c r="I140" s="4">
        <v>2</v>
      </c>
      <c r="J140" s="4" t="s">
        <v>184</v>
      </c>
      <c r="K140" s="4" t="s">
        <v>85</v>
      </c>
      <c r="L140" s="5" t="s">
        <v>617</v>
      </c>
      <c r="M140" s="4"/>
      <c r="N140" s="4" t="s">
        <v>179</v>
      </c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 t="s">
        <v>179</v>
      </c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 t="s">
        <v>179</v>
      </c>
      <c r="CC140" s="4"/>
      <c r="CD140" s="4"/>
      <c r="CE140" s="4"/>
      <c r="CF140" s="4"/>
      <c r="CG140" s="4"/>
      <c r="CH140" s="4"/>
      <c r="CI140" s="4"/>
      <c r="CJ140" s="4"/>
      <c r="CK140" s="4"/>
      <c r="CL140" s="1"/>
    </row>
    <row r="141" spans="1:90" ht="30" customHeight="1" x14ac:dyDescent="0.2">
      <c r="A141" s="1"/>
      <c r="B141" s="4" t="s">
        <v>174</v>
      </c>
      <c r="C141" s="4" t="s">
        <v>450</v>
      </c>
      <c r="D141" s="4" t="s">
        <v>673</v>
      </c>
      <c r="E141" s="4" t="s">
        <v>451</v>
      </c>
      <c r="F141" s="4" t="s">
        <v>643</v>
      </c>
      <c r="G141" s="4" t="s">
        <v>654</v>
      </c>
      <c r="H141" s="4">
        <v>559.44000000000005</v>
      </c>
      <c r="I141" s="4">
        <v>2</v>
      </c>
      <c r="J141" s="4" t="s">
        <v>184</v>
      </c>
      <c r="K141" s="4" t="s">
        <v>86</v>
      </c>
      <c r="L141" s="5" t="s">
        <v>618</v>
      </c>
      <c r="M141" s="4" t="s">
        <v>179</v>
      </c>
      <c r="N141" s="4"/>
      <c r="O141" s="4"/>
      <c r="P141" s="4"/>
      <c r="Q141" s="4" t="s">
        <v>179</v>
      </c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 t="s">
        <v>179</v>
      </c>
      <c r="AK141" s="4" t="s">
        <v>179</v>
      </c>
      <c r="AL141" s="4" t="s">
        <v>179</v>
      </c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 t="s">
        <v>179</v>
      </c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 t="s">
        <v>179</v>
      </c>
      <c r="BZ141" s="4"/>
      <c r="CA141" s="4"/>
      <c r="CB141" s="4" t="s">
        <v>179</v>
      </c>
      <c r="CC141" s="4"/>
      <c r="CD141" s="4"/>
      <c r="CE141" s="4"/>
      <c r="CF141" s="4"/>
      <c r="CG141" s="4"/>
      <c r="CH141" s="4"/>
      <c r="CI141" s="4"/>
      <c r="CJ141" s="4"/>
      <c r="CK141" s="4"/>
      <c r="CL141" s="1"/>
    </row>
    <row r="142" spans="1:90" ht="30" customHeight="1" x14ac:dyDescent="0.2">
      <c r="A142" s="1"/>
      <c r="B142" s="4" t="s">
        <v>174</v>
      </c>
      <c r="C142" s="4" t="s">
        <v>452</v>
      </c>
      <c r="D142" s="4" t="s">
        <v>673</v>
      </c>
      <c r="E142" s="4" t="s">
        <v>453</v>
      </c>
      <c r="F142" s="4" t="s">
        <v>643</v>
      </c>
      <c r="G142" s="4" t="s">
        <v>656</v>
      </c>
      <c r="H142" s="4">
        <v>602.70000000000005</v>
      </c>
      <c r="I142" s="4">
        <v>2</v>
      </c>
      <c r="J142" s="4" t="s">
        <v>184</v>
      </c>
      <c r="K142" s="4" t="s">
        <v>85</v>
      </c>
      <c r="L142" s="5" t="s">
        <v>619</v>
      </c>
      <c r="M142" s="4" t="s">
        <v>179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 t="s">
        <v>179</v>
      </c>
      <c r="AQ142" s="4"/>
      <c r="AR142" s="4"/>
      <c r="AS142" s="4"/>
      <c r="AT142" s="4"/>
      <c r="AU142" s="4" t="s">
        <v>179</v>
      </c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 t="s">
        <v>179</v>
      </c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1"/>
    </row>
    <row r="143" spans="1:90" ht="30" customHeight="1" x14ac:dyDescent="0.2">
      <c r="A143" s="1"/>
      <c r="B143" s="4" t="s">
        <v>174</v>
      </c>
      <c r="C143" s="4" t="s">
        <v>454</v>
      </c>
      <c r="D143" s="4" t="s">
        <v>673</v>
      </c>
      <c r="E143" s="4" t="s">
        <v>455</v>
      </c>
      <c r="F143" s="4" t="s">
        <v>643</v>
      </c>
      <c r="G143" s="4" t="s">
        <v>656</v>
      </c>
      <c r="H143" s="4">
        <v>656.54</v>
      </c>
      <c r="I143" s="4">
        <v>2</v>
      </c>
      <c r="J143" s="4" t="s">
        <v>184</v>
      </c>
      <c r="K143" s="4" t="s">
        <v>86</v>
      </c>
      <c r="L143" s="5" t="s">
        <v>620</v>
      </c>
      <c r="M143" s="4" t="s">
        <v>179</v>
      </c>
      <c r="N143" s="4"/>
      <c r="O143" s="4" t="s">
        <v>179</v>
      </c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 t="s">
        <v>179</v>
      </c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 t="s">
        <v>179</v>
      </c>
      <c r="BA143" s="4"/>
      <c r="BB143" s="4"/>
      <c r="BC143" s="4"/>
      <c r="BD143" s="4"/>
      <c r="BE143" s="4" t="s">
        <v>179</v>
      </c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 t="s">
        <v>179</v>
      </c>
      <c r="CA143" s="4"/>
      <c r="CB143" s="4" t="s">
        <v>179</v>
      </c>
      <c r="CC143" s="4"/>
      <c r="CD143" s="4"/>
      <c r="CE143" s="4"/>
      <c r="CF143" s="4"/>
      <c r="CG143" s="4"/>
      <c r="CH143" s="4"/>
      <c r="CI143" s="4"/>
      <c r="CJ143" s="4"/>
      <c r="CK143" s="4"/>
      <c r="CL143" s="1"/>
    </row>
    <row r="144" spans="1:90" ht="30" customHeight="1" x14ac:dyDescent="0.2">
      <c r="A144" s="1"/>
      <c r="B144" s="4" t="s">
        <v>174</v>
      </c>
      <c r="C144" s="4" t="s">
        <v>456</v>
      </c>
      <c r="D144" s="4" t="s">
        <v>673</v>
      </c>
      <c r="E144" s="4" t="s">
        <v>457</v>
      </c>
      <c r="F144" s="4" t="s">
        <v>643</v>
      </c>
      <c r="G144" s="4" t="s">
        <v>656</v>
      </c>
      <c r="H144" s="4">
        <v>683.82</v>
      </c>
      <c r="I144" s="4">
        <v>3</v>
      </c>
      <c r="J144" s="4" t="s">
        <v>178</v>
      </c>
      <c r="K144" s="4" t="s">
        <v>86</v>
      </c>
      <c r="L144" s="5" t="s">
        <v>621</v>
      </c>
      <c r="M144" s="4"/>
      <c r="N144" s="4"/>
      <c r="O144" s="4" t="s">
        <v>179</v>
      </c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 t="s">
        <v>179</v>
      </c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 t="s">
        <v>179</v>
      </c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 t="s">
        <v>179</v>
      </c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1"/>
    </row>
    <row r="145" spans="1:90" ht="30" customHeight="1" x14ac:dyDescent="0.2">
      <c r="A145" s="1"/>
      <c r="B145" s="4" t="s">
        <v>174</v>
      </c>
      <c r="C145" s="4" t="s">
        <v>458</v>
      </c>
      <c r="D145" s="4" t="s">
        <v>673</v>
      </c>
      <c r="E145" s="4" t="s">
        <v>459</v>
      </c>
      <c r="F145" s="4" t="s">
        <v>643</v>
      </c>
      <c r="G145" s="4" t="s">
        <v>658</v>
      </c>
      <c r="H145" s="4">
        <v>717.8</v>
      </c>
      <c r="I145" s="4">
        <v>2</v>
      </c>
      <c r="J145" s="4" t="s">
        <v>178</v>
      </c>
      <c r="K145" s="4" t="s">
        <v>80</v>
      </c>
      <c r="L145" s="5" t="s">
        <v>622</v>
      </c>
      <c r="M145" s="4"/>
      <c r="N145" s="4"/>
      <c r="O145" s="4" t="s">
        <v>179</v>
      </c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 t="s">
        <v>179</v>
      </c>
      <c r="AD145" s="4"/>
      <c r="AE145" s="4"/>
      <c r="AF145" s="4"/>
      <c r="AG145" s="4"/>
      <c r="AH145" s="4"/>
      <c r="AI145" s="4"/>
      <c r="AJ145" s="4"/>
      <c r="AK145" s="4"/>
      <c r="AL145" s="4"/>
      <c r="AM145" s="4" t="s">
        <v>179</v>
      </c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 t="s">
        <v>179</v>
      </c>
      <c r="CC145" s="4"/>
      <c r="CD145" s="4"/>
      <c r="CE145" s="4"/>
      <c r="CF145" s="4"/>
      <c r="CG145" s="4" t="s">
        <v>179</v>
      </c>
      <c r="CH145" s="4"/>
      <c r="CI145" s="4"/>
      <c r="CJ145" s="4"/>
      <c r="CK145" s="4"/>
      <c r="CL145" s="4"/>
    </row>
    <row r="146" spans="1:90" ht="30" customHeight="1" x14ac:dyDescent="0.2">
      <c r="A146" s="1"/>
      <c r="B146" s="4" t="s">
        <v>174</v>
      </c>
      <c r="C146" s="4" t="s">
        <v>460</v>
      </c>
      <c r="D146" s="4" t="s">
        <v>673</v>
      </c>
      <c r="E146" s="4" t="s">
        <v>461</v>
      </c>
      <c r="F146" s="4" t="s">
        <v>643</v>
      </c>
      <c r="G146" s="4" t="s">
        <v>658</v>
      </c>
      <c r="H146" s="4">
        <v>730.97</v>
      </c>
      <c r="I146" s="4">
        <v>4</v>
      </c>
      <c r="J146" s="4" t="s">
        <v>178</v>
      </c>
      <c r="K146" s="4" t="s">
        <v>85</v>
      </c>
      <c r="L146" s="5" t="s">
        <v>623</v>
      </c>
      <c r="M146" s="1"/>
      <c r="N146" s="1"/>
      <c r="O146" s="1"/>
      <c r="P146" s="1"/>
      <c r="Q146" s="4" t="s">
        <v>179</v>
      </c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</row>
    <row r="147" spans="1:90" ht="30" customHeight="1" x14ac:dyDescent="0.2">
      <c r="A147" s="1"/>
      <c r="B147" s="4" t="s">
        <v>174</v>
      </c>
      <c r="C147" s="4" t="s">
        <v>462</v>
      </c>
      <c r="D147" s="4" t="s">
        <v>673</v>
      </c>
      <c r="E147" s="4" t="s">
        <v>403</v>
      </c>
      <c r="F147" s="4" t="s">
        <v>643</v>
      </c>
      <c r="G147" s="4" t="s">
        <v>658</v>
      </c>
      <c r="H147" s="4">
        <v>738.11</v>
      </c>
      <c r="I147" s="4">
        <v>1</v>
      </c>
      <c r="J147" s="4" t="s">
        <v>178</v>
      </c>
      <c r="K147" s="4" t="s">
        <v>81</v>
      </c>
      <c r="L147" s="5" t="s">
        <v>624</v>
      </c>
      <c r="M147" s="4"/>
      <c r="N147" s="4" t="s">
        <v>179</v>
      </c>
      <c r="O147" s="4"/>
      <c r="P147" s="4"/>
      <c r="Q147" s="4"/>
      <c r="R147" s="4"/>
      <c r="S147" s="4" t="s">
        <v>179</v>
      </c>
      <c r="T147" s="4" t="s">
        <v>179</v>
      </c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 t="s">
        <v>179</v>
      </c>
      <c r="BB147" s="4"/>
      <c r="BC147" s="4"/>
      <c r="BD147" s="4"/>
      <c r="BE147" s="4"/>
      <c r="BF147" s="4"/>
      <c r="BG147" s="4"/>
      <c r="BH147" s="4"/>
      <c r="BI147" s="4"/>
      <c r="BJ147" s="4" t="s">
        <v>179</v>
      </c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 t="s">
        <v>179</v>
      </c>
      <c r="BV147" s="4"/>
      <c r="BW147" s="4"/>
      <c r="BX147" s="4"/>
      <c r="BY147" s="4"/>
      <c r="BZ147" s="4"/>
      <c r="CA147" s="4"/>
      <c r="CB147" s="4" t="s">
        <v>179</v>
      </c>
      <c r="CC147" s="4"/>
      <c r="CD147" s="4"/>
      <c r="CE147" s="4"/>
      <c r="CF147" s="4"/>
      <c r="CG147" s="4"/>
      <c r="CH147" s="4"/>
      <c r="CI147" s="4" t="s">
        <v>179</v>
      </c>
      <c r="CJ147" s="4"/>
      <c r="CK147" s="4"/>
      <c r="CL147" s="1"/>
    </row>
    <row r="148" spans="1:90" ht="30" customHeight="1" x14ac:dyDescent="0.2">
      <c r="A148" s="1"/>
      <c r="B148" s="4" t="s">
        <v>174</v>
      </c>
      <c r="C148" s="4" t="s">
        <v>463</v>
      </c>
      <c r="D148" s="4" t="s">
        <v>673</v>
      </c>
      <c r="E148" s="4" t="s">
        <v>464</v>
      </c>
      <c r="F148" s="4" t="s">
        <v>643</v>
      </c>
      <c r="G148" s="4" t="s">
        <v>658</v>
      </c>
      <c r="H148" s="4">
        <v>748.26</v>
      </c>
      <c r="I148" s="4">
        <v>2</v>
      </c>
      <c r="J148" s="4" t="s">
        <v>184</v>
      </c>
      <c r="K148" s="4" t="s">
        <v>81</v>
      </c>
      <c r="L148" s="5" t="s">
        <v>625</v>
      </c>
      <c r="M148" s="4"/>
      <c r="N148" s="4" t="s">
        <v>179</v>
      </c>
      <c r="O148" s="4"/>
      <c r="P148" s="4"/>
      <c r="Q148" s="4" t="s">
        <v>179</v>
      </c>
      <c r="R148" s="4" t="s">
        <v>179</v>
      </c>
      <c r="S148" s="4" t="s">
        <v>179</v>
      </c>
      <c r="T148" s="4"/>
      <c r="U148" s="4"/>
      <c r="V148" s="4"/>
      <c r="W148" s="4"/>
      <c r="X148" s="4"/>
      <c r="Y148" s="4"/>
      <c r="Z148" s="4"/>
      <c r="AA148" s="4"/>
      <c r="AB148" s="4" t="s">
        <v>179</v>
      </c>
      <c r="AC148" s="4"/>
      <c r="AD148" s="4" t="s">
        <v>179</v>
      </c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 t="s">
        <v>179</v>
      </c>
      <c r="AT148" s="4"/>
      <c r="AU148" s="4"/>
      <c r="AV148" s="4"/>
      <c r="AW148" s="4"/>
      <c r="AX148" s="4"/>
      <c r="AY148" s="4"/>
      <c r="AZ148" s="4" t="s">
        <v>179</v>
      </c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 t="s">
        <v>179</v>
      </c>
      <c r="CC148" s="4"/>
      <c r="CD148" s="4"/>
      <c r="CE148" s="4"/>
      <c r="CF148" s="4"/>
      <c r="CG148" s="4"/>
      <c r="CH148" s="4"/>
      <c r="CI148" s="4"/>
      <c r="CJ148" s="4"/>
      <c r="CK148" s="4"/>
      <c r="CL148" s="1"/>
    </row>
    <row r="149" spans="1:90" ht="30" customHeight="1" x14ac:dyDescent="0.2">
      <c r="A149" s="1"/>
      <c r="B149" s="4" t="s">
        <v>174</v>
      </c>
      <c r="C149" s="4" t="s">
        <v>465</v>
      </c>
      <c r="D149" s="4" t="s">
        <v>673</v>
      </c>
      <c r="E149" s="4" t="s">
        <v>466</v>
      </c>
      <c r="F149" s="4" t="s">
        <v>643</v>
      </c>
      <c r="G149" s="4" t="s">
        <v>658</v>
      </c>
      <c r="H149" s="4">
        <v>760.66</v>
      </c>
      <c r="I149" s="4">
        <v>1</v>
      </c>
      <c r="J149" s="4" t="s">
        <v>177</v>
      </c>
      <c r="K149" s="4" t="s">
        <v>86</v>
      </c>
      <c r="L149" s="5" t="s">
        <v>626</v>
      </c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 t="s">
        <v>179</v>
      </c>
      <c r="AR149" s="4"/>
      <c r="AS149" s="4"/>
      <c r="AT149" s="4"/>
      <c r="AU149" s="4"/>
      <c r="AV149" s="4"/>
      <c r="AW149" s="4"/>
      <c r="AX149" s="4"/>
      <c r="AY149" s="4"/>
      <c r="AZ149" s="4" t="s">
        <v>179</v>
      </c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1"/>
    </row>
    <row r="150" spans="1:90" ht="30" customHeight="1" x14ac:dyDescent="0.2">
      <c r="A150" s="1"/>
      <c r="B150" s="4" t="s">
        <v>174</v>
      </c>
      <c r="C150" s="4" t="s">
        <v>467</v>
      </c>
      <c r="D150" s="4" t="s">
        <v>673</v>
      </c>
      <c r="E150" s="4" t="s">
        <v>468</v>
      </c>
      <c r="F150" s="4" t="s">
        <v>643</v>
      </c>
      <c r="G150" s="4" t="s">
        <v>658</v>
      </c>
      <c r="H150" s="4">
        <v>780.46190000000001</v>
      </c>
      <c r="I150" s="4">
        <v>4</v>
      </c>
      <c r="J150" s="4" t="s">
        <v>178</v>
      </c>
      <c r="K150" s="4" t="s">
        <v>81</v>
      </c>
      <c r="L150" s="5" t="s">
        <v>627</v>
      </c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 t="s">
        <v>179</v>
      </c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1"/>
    </row>
    <row r="151" spans="1:90" ht="30" customHeight="1" x14ac:dyDescent="0.2">
      <c r="A151" s="1"/>
      <c r="B151" s="4" t="s">
        <v>174</v>
      </c>
      <c r="C151" s="4" t="s">
        <v>469</v>
      </c>
      <c r="D151" s="4" t="s">
        <v>673</v>
      </c>
      <c r="E151" s="4" t="s">
        <v>470</v>
      </c>
      <c r="F151" s="4" t="s">
        <v>643</v>
      </c>
      <c r="G151" s="4" t="s">
        <v>660</v>
      </c>
      <c r="H151" s="4">
        <v>802.08</v>
      </c>
      <c r="I151" s="4">
        <v>5</v>
      </c>
      <c r="J151" s="4" t="s">
        <v>178</v>
      </c>
      <c r="K151" s="4" t="s">
        <v>82</v>
      </c>
      <c r="L151" s="5" t="s">
        <v>628</v>
      </c>
      <c r="M151" s="4"/>
      <c r="N151" s="4"/>
      <c r="O151" s="4" t="s">
        <v>179</v>
      </c>
      <c r="P151" s="4" t="s">
        <v>179</v>
      </c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 t="s">
        <v>179</v>
      </c>
      <c r="BJ151" s="4"/>
      <c r="BK151" s="4"/>
      <c r="BL151" s="4" t="s">
        <v>179</v>
      </c>
      <c r="BM151" s="4" t="s">
        <v>179</v>
      </c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 t="s">
        <v>179</v>
      </c>
      <c r="CC151" s="4"/>
      <c r="CD151" s="4"/>
      <c r="CE151" s="4"/>
      <c r="CF151" s="4"/>
      <c r="CG151" s="4" t="s">
        <v>179</v>
      </c>
      <c r="CH151" s="4"/>
      <c r="CI151" s="4"/>
      <c r="CJ151" s="4"/>
      <c r="CK151" s="4"/>
      <c r="CL151" s="1"/>
    </row>
    <row r="152" spans="1:90" ht="30" customHeight="1" x14ac:dyDescent="0.2">
      <c r="A152" s="1"/>
      <c r="B152" s="4" t="s">
        <v>174</v>
      </c>
      <c r="C152" s="4" t="s">
        <v>471</v>
      </c>
      <c r="D152" s="4" t="s">
        <v>673</v>
      </c>
      <c r="E152" s="4" t="s">
        <v>472</v>
      </c>
      <c r="F152" s="4" t="s">
        <v>643</v>
      </c>
      <c r="G152" s="4" t="s">
        <v>660</v>
      </c>
      <c r="H152" s="4">
        <v>802.2</v>
      </c>
      <c r="I152" s="4">
        <v>3</v>
      </c>
      <c r="J152" s="4" t="s">
        <v>178</v>
      </c>
      <c r="K152" s="4" t="s">
        <v>86</v>
      </c>
      <c r="L152" s="5" t="s">
        <v>629</v>
      </c>
      <c r="M152" s="4"/>
      <c r="N152" s="4" t="s">
        <v>179</v>
      </c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 t="s">
        <v>179</v>
      </c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 t="s">
        <v>179</v>
      </c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 t="s">
        <v>179</v>
      </c>
      <c r="BS152" s="4"/>
      <c r="BT152" s="4"/>
      <c r="BU152" s="4"/>
      <c r="BV152" s="4"/>
      <c r="BW152" s="4"/>
      <c r="BX152" s="4"/>
      <c r="BY152" s="4"/>
      <c r="BZ152" s="4" t="s">
        <v>179</v>
      </c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1"/>
    </row>
    <row r="153" spans="1:90" ht="30" customHeight="1" x14ac:dyDescent="0.2">
      <c r="A153" s="1"/>
      <c r="B153" s="8" t="s">
        <v>473</v>
      </c>
      <c r="C153" s="4" t="s">
        <v>474</v>
      </c>
      <c r="D153" s="4" t="s">
        <v>673</v>
      </c>
      <c r="E153" s="4" t="s">
        <v>475</v>
      </c>
      <c r="F153" s="4" t="s">
        <v>643</v>
      </c>
      <c r="G153" s="4" t="s">
        <v>660</v>
      </c>
      <c r="H153" s="4">
        <v>885.24</v>
      </c>
      <c r="I153" s="4">
        <v>1</v>
      </c>
      <c r="J153" s="4" t="s">
        <v>184</v>
      </c>
      <c r="K153" s="4" t="s">
        <v>81</v>
      </c>
      <c r="L153" s="5" t="s">
        <v>630</v>
      </c>
      <c r="M153" s="4"/>
      <c r="N153" s="4" t="s">
        <v>179</v>
      </c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 t="s">
        <v>179</v>
      </c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 t="s">
        <v>179</v>
      </c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 t="s">
        <v>179</v>
      </c>
      <c r="BS153" s="4"/>
      <c r="BT153" s="4"/>
      <c r="BU153" s="4"/>
      <c r="BV153" s="4"/>
      <c r="BW153" s="4"/>
      <c r="BX153" s="4"/>
      <c r="BY153" s="4"/>
      <c r="BZ153" s="4" t="s">
        <v>179</v>
      </c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1"/>
    </row>
    <row r="154" spans="1:90" ht="30" customHeight="1" x14ac:dyDescent="0.2">
      <c r="A154" s="1"/>
      <c r="B154" s="4" t="s">
        <v>174</v>
      </c>
      <c r="C154" s="4" t="s">
        <v>476</v>
      </c>
      <c r="D154" s="4" t="s">
        <v>673</v>
      </c>
      <c r="E154" s="4" t="s">
        <v>477</v>
      </c>
      <c r="F154" s="4" t="s">
        <v>643</v>
      </c>
      <c r="G154" s="4" t="s">
        <v>662</v>
      </c>
      <c r="H154" s="4">
        <v>980.4</v>
      </c>
      <c r="I154" s="4">
        <v>1</v>
      </c>
      <c r="J154" s="4" t="s">
        <v>178</v>
      </c>
      <c r="K154" s="4" t="s">
        <v>85</v>
      </c>
      <c r="L154" s="5" t="s">
        <v>631</v>
      </c>
      <c r="M154" s="4" t="s">
        <v>179</v>
      </c>
      <c r="N154" s="4" t="s">
        <v>179</v>
      </c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 t="s">
        <v>179</v>
      </c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 t="s">
        <v>179</v>
      </c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 t="s">
        <v>179</v>
      </c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 t="s">
        <v>179</v>
      </c>
      <c r="CA154" s="4"/>
      <c r="CB154" s="4"/>
      <c r="CC154" s="4"/>
      <c r="CD154" s="4"/>
      <c r="CE154" s="4"/>
      <c r="CF154" s="4"/>
      <c r="CG154" s="4" t="s">
        <v>179</v>
      </c>
      <c r="CH154" s="4"/>
      <c r="CI154" s="4"/>
      <c r="CJ154" s="4"/>
      <c r="CK154" s="4"/>
      <c r="CL154" s="1"/>
    </row>
    <row r="155" spans="1:90" ht="30" customHeight="1" x14ac:dyDescent="0.2">
      <c r="A155" s="1"/>
      <c r="B155" s="4" t="s">
        <v>174</v>
      </c>
      <c r="C155" s="4" t="s">
        <v>478</v>
      </c>
      <c r="D155" s="4" t="s">
        <v>673</v>
      </c>
      <c r="E155" s="4" t="s">
        <v>479</v>
      </c>
      <c r="F155" s="4" t="s">
        <v>643</v>
      </c>
      <c r="G155" s="4" t="s">
        <v>664</v>
      </c>
      <c r="H155" s="9">
        <v>1074.8</v>
      </c>
      <c r="I155" s="4">
        <v>1</v>
      </c>
      <c r="J155" s="4" t="s">
        <v>178</v>
      </c>
      <c r="K155" s="4" t="s">
        <v>85</v>
      </c>
      <c r="L155" s="5" t="s">
        <v>632</v>
      </c>
      <c r="M155" s="4" t="s">
        <v>179</v>
      </c>
      <c r="N155" s="4" t="s">
        <v>179</v>
      </c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 t="s">
        <v>179</v>
      </c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 t="s">
        <v>179</v>
      </c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 t="s">
        <v>179</v>
      </c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 t="s">
        <v>179</v>
      </c>
      <c r="CA155" s="4"/>
      <c r="CB155" s="4"/>
      <c r="CC155" s="4"/>
      <c r="CD155" s="4"/>
      <c r="CE155" s="4"/>
      <c r="CF155" s="4"/>
      <c r="CG155" s="4" t="s">
        <v>179</v>
      </c>
      <c r="CH155" s="4"/>
      <c r="CI155" s="4"/>
      <c r="CJ155" s="4"/>
      <c r="CK155" s="4"/>
      <c r="CL155" s="1"/>
    </row>
    <row r="156" spans="1:90" ht="30" customHeight="1" x14ac:dyDescent="0.2">
      <c r="A156" s="1"/>
      <c r="B156" s="4" t="s">
        <v>174</v>
      </c>
      <c r="C156" s="4" t="s">
        <v>480</v>
      </c>
      <c r="D156" s="4" t="s">
        <v>673</v>
      </c>
      <c r="E156" s="4" t="s">
        <v>481</v>
      </c>
      <c r="F156" s="4" t="s">
        <v>643</v>
      </c>
      <c r="G156" s="4" t="s">
        <v>664</v>
      </c>
      <c r="H156" s="10">
        <v>1106</v>
      </c>
      <c r="I156" s="4">
        <v>2</v>
      </c>
      <c r="J156" s="4" t="s">
        <v>184</v>
      </c>
      <c r="K156" s="4" t="s">
        <v>81</v>
      </c>
      <c r="L156" s="5" t="s">
        <v>633</v>
      </c>
      <c r="M156" s="4"/>
      <c r="N156" s="4" t="s">
        <v>179</v>
      </c>
      <c r="O156" s="4"/>
      <c r="P156" s="4"/>
      <c r="Q156" s="4" t="s">
        <v>179</v>
      </c>
      <c r="R156" s="4"/>
      <c r="S156" s="4" t="s">
        <v>179</v>
      </c>
      <c r="T156" s="4"/>
      <c r="U156" s="4"/>
      <c r="V156" s="4"/>
      <c r="W156" s="4"/>
      <c r="X156" s="4"/>
      <c r="Y156" s="4" t="s">
        <v>179</v>
      </c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 t="s">
        <v>179</v>
      </c>
      <c r="BA156" s="4"/>
      <c r="BB156" s="4"/>
      <c r="BC156" s="4"/>
      <c r="BD156" s="4" t="s">
        <v>179</v>
      </c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 t="s">
        <v>179</v>
      </c>
      <c r="BS156" s="4"/>
      <c r="BT156" s="4"/>
      <c r="BU156" s="4" t="s">
        <v>179</v>
      </c>
      <c r="BV156" s="4"/>
      <c r="BW156" s="4"/>
      <c r="BX156" s="4"/>
      <c r="BY156" s="4"/>
      <c r="BZ156" s="4" t="s">
        <v>179</v>
      </c>
      <c r="CA156" s="4"/>
      <c r="CB156" s="4" t="s">
        <v>179</v>
      </c>
      <c r="CC156" s="4"/>
      <c r="CD156" s="4"/>
      <c r="CE156" s="4"/>
      <c r="CF156" s="4"/>
      <c r="CG156" s="4"/>
      <c r="CH156" s="4"/>
      <c r="CI156" s="4"/>
      <c r="CJ156" s="4"/>
      <c r="CK156" s="4"/>
      <c r="CL156" s="1"/>
    </row>
    <row r="157" spans="1:90" ht="30" customHeight="1" x14ac:dyDescent="0.2">
      <c r="A157" s="1"/>
      <c r="B157" s="4" t="s">
        <v>174</v>
      </c>
      <c r="C157" s="4" t="s">
        <v>482</v>
      </c>
      <c r="D157" s="4" t="s">
        <v>673</v>
      </c>
      <c r="E157" s="4" t="s">
        <v>483</v>
      </c>
      <c r="F157" s="4" t="s">
        <v>643</v>
      </c>
      <c r="G157" s="4" t="s">
        <v>664</v>
      </c>
      <c r="H157" s="9">
        <v>1322.31</v>
      </c>
      <c r="I157" s="4">
        <v>2</v>
      </c>
      <c r="J157" s="4" t="s">
        <v>184</v>
      </c>
      <c r="K157" s="4" t="s">
        <v>81</v>
      </c>
      <c r="L157" s="5" t="s">
        <v>634</v>
      </c>
      <c r="M157" s="4"/>
      <c r="N157" s="4"/>
      <c r="O157" s="4"/>
      <c r="P157" s="4"/>
      <c r="Q157" s="4"/>
      <c r="R157" s="4" t="s">
        <v>179</v>
      </c>
      <c r="S157" s="4" t="s">
        <v>179</v>
      </c>
      <c r="T157" s="4"/>
      <c r="U157" s="4"/>
      <c r="V157" s="4"/>
      <c r="W157" s="4"/>
      <c r="X157" s="4"/>
      <c r="Y157" s="4" t="s">
        <v>179</v>
      </c>
      <c r="Z157" s="4"/>
      <c r="AA157" s="4"/>
      <c r="AB157" s="4"/>
      <c r="AC157" s="4"/>
      <c r="AD157" s="4" t="s">
        <v>179</v>
      </c>
      <c r="AE157" s="4"/>
      <c r="AF157" s="4" t="s">
        <v>179</v>
      </c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 t="s">
        <v>179</v>
      </c>
      <c r="AR157" s="4"/>
      <c r="AS157" s="4"/>
      <c r="AT157" s="4"/>
      <c r="AU157" s="4"/>
      <c r="AV157" s="4"/>
      <c r="AW157" s="4"/>
      <c r="AX157" s="4"/>
      <c r="AY157" s="4"/>
      <c r="AZ157" s="4" t="s">
        <v>179</v>
      </c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 t="s">
        <v>179</v>
      </c>
      <c r="BN157" s="4"/>
      <c r="BO157" s="4"/>
      <c r="BP157" s="4"/>
      <c r="BQ157" s="4"/>
      <c r="BR157" s="4" t="s">
        <v>179</v>
      </c>
      <c r="BS157" s="4"/>
      <c r="BT157" s="4"/>
      <c r="BU157" s="4"/>
      <c r="BV157" s="4"/>
      <c r="BW157" s="4"/>
      <c r="BX157" s="4"/>
      <c r="BY157" s="4" t="s">
        <v>179</v>
      </c>
      <c r="BZ157" s="4" t="s">
        <v>179</v>
      </c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1"/>
    </row>
    <row r="158" spans="1:90" ht="30" customHeight="1" x14ac:dyDescent="0.2">
      <c r="A158" s="1"/>
      <c r="B158" s="4" t="s">
        <v>174</v>
      </c>
      <c r="C158" s="4" t="s">
        <v>484</v>
      </c>
      <c r="D158" s="4" t="s">
        <v>673</v>
      </c>
      <c r="E158" s="4" t="s">
        <v>485</v>
      </c>
      <c r="F158" s="4" t="s">
        <v>643</v>
      </c>
      <c r="G158" s="4" t="s">
        <v>664</v>
      </c>
      <c r="H158" s="9">
        <v>1373.58</v>
      </c>
      <c r="I158" s="4">
        <v>1</v>
      </c>
      <c r="J158" s="4" t="s">
        <v>178</v>
      </c>
      <c r="K158" s="4" t="s">
        <v>83</v>
      </c>
      <c r="L158" s="5" t="s">
        <v>635</v>
      </c>
      <c r="M158" s="4" t="s">
        <v>179</v>
      </c>
      <c r="N158" s="4" t="s">
        <v>179</v>
      </c>
      <c r="O158" s="4" t="s">
        <v>179</v>
      </c>
      <c r="P158" s="4"/>
      <c r="Q158" s="4"/>
      <c r="R158" s="4"/>
      <c r="S158" s="4"/>
      <c r="T158" s="4"/>
      <c r="U158" s="4"/>
      <c r="V158" s="4"/>
      <c r="W158" s="4"/>
      <c r="X158" s="4" t="s">
        <v>179</v>
      </c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 t="s">
        <v>179</v>
      </c>
      <c r="AM158" s="4"/>
      <c r="AN158" s="4"/>
      <c r="AO158" s="4"/>
      <c r="AP158" s="4"/>
      <c r="AQ158" s="4"/>
      <c r="AR158" s="4"/>
      <c r="AS158" s="4"/>
      <c r="AT158" s="4" t="s">
        <v>179</v>
      </c>
      <c r="AU158" s="4"/>
      <c r="AV158" s="4"/>
      <c r="AW158" s="4"/>
      <c r="AX158" s="4"/>
      <c r="AY158" s="4"/>
      <c r="AZ158" s="4" t="s">
        <v>179</v>
      </c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1"/>
    </row>
    <row r="159" spans="1:90" ht="30" customHeight="1" x14ac:dyDescent="0.2">
      <c r="A159" s="1"/>
      <c r="B159" s="4" t="s">
        <v>174</v>
      </c>
      <c r="C159" s="4" t="s">
        <v>486</v>
      </c>
      <c r="D159" s="4" t="s">
        <v>673</v>
      </c>
      <c r="E159" s="4" t="s">
        <v>487</v>
      </c>
      <c r="F159" s="4" t="s">
        <v>643</v>
      </c>
      <c r="G159" s="4" t="s">
        <v>664</v>
      </c>
      <c r="H159" s="9">
        <v>1407.77</v>
      </c>
      <c r="I159" s="4">
        <v>2</v>
      </c>
      <c r="J159" s="4" t="s">
        <v>184</v>
      </c>
      <c r="K159" s="4" t="s">
        <v>81</v>
      </c>
      <c r="L159" s="5" t="s">
        <v>636</v>
      </c>
      <c r="M159" s="4"/>
      <c r="N159" s="4" t="s">
        <v>179</v>
      </c>
      <c r="O159" s="4"/>
      <c r="P159" s="4"/>
      <c r="Q159" s="4"/>
      <c r="R159" s="4"/>
      <c r="S159" s="4" t="s">
        <v>179</v>
      </c>
      <c r="T159" s="4"/>
      <c r="U159" s="4"/>
      <c r="V159" s="4"/>
      <c r="W159" s="4"/>
      <c r="X159" s="4"/>
      <c r="Y159" s="4" t="s">
        <v>179</v>
      </c>
      <c r="Z159" s="4"/>
      <c r="AA159" s="4"/>
      <c r="AB159" s="4"/>
      <c r="AC159" s="4"/>
      <c r="AD159" s="4" t="s">
        <v>179</v>
      </c>
      <c r="AE159" s="4"/>
      <c r="AF159" s="4" t="s">
        <v>179</v>
      </c>
      <c r="AG159" s="4"/>
      <c r="AH159" s="4"/>
      <c r="AI159" s="4"/>
      <c r="AJ159" s="4"/>
      <c r="AK159" s="4"/>
      <c r="AL159" s="4"/>
      <c r="AM159" s="4"/>
      <c r="AN159" s="4"/>
      <c r="AO159" s="4"/>
      <c r="AP159" s="4" t="s">
        <v>179</v>
      </c>
      <c r="AQ159" s="4" t="s">
        <v>179</v>
      </c>
      <c r="AR159" s="4"/>
      <c r="AS159" s="4"/>
      <c r="AT159" s="4"/>
      <c r="AU159" s="4"/>
      <c r="AV159" s="4"/>
      <c r="AW159" s="4"/>
      <c r="AX159" s="4"/>
      <c r="AY159" s="4"/>
      <c r="AZ159" s="4" t="s">
        <v>179</v>
      </c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 t="s">
        <v>179</v>
      </c>
      <c r="BV159" s="4"/>
      <c r="BW159" s="4"/>
      <c r="BX159" s="4"/>
      <c r="BY159" s="4"/>
      <c r="BZ159" s="4" t="s">
        <v>179</v>
      </c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1"/>
    </row>
    <row r="160" spans="1:90" ht="30" customHeight="1" x14ac:dyDescent="0.2">
      <c r="A160" s="1"/>
      <c r="B160" s="4" t="s">
        <v>174</v>
      </c>
      <c r="C160" s="4" t="s">
        <v>488</v>
      </c>
      <c r="D160" s="4" t="s">
        <v>673</v>
      </c>
      <c r="E160" s="4" t="s">
        <v>437</v>
      </c>
      <c r="F160" s="4" t="s">
        <v>643</v>
      </c>
      <c r="G160" s="4" t="s">
        <v>664</v>
      </c>
      <c r="H160" s="9">
        <v>1435.2</v>
      </c>
      <c r="I160" s="4">
        <v>1</v>
      </c>
      <c r="J160" s="4" t="s">
        <v>178</v>
      </c>
      <c r="K160" s="4" t="s">
        <v>85</v>
      </c>
      <c r="L160" s="5" t="s">
        <v>637</v>
      </c>
      <c r="M160" s="4"/>
      <c r="N160" s="4" t="s">
        <v>179</v>
      </c>
      <c r="O160" s="4" t="s">
        <v>179</v>
      </c>
      <c r="P160" s="4"/>
      <c r="Q160" s="4"/>
      <c r="R160" s="4"/>
      <c r="S160" s="4"/>
      <c r="T160" s="4"/>
      <c r="U160" s="4"/>
      <c r="V160" s="4"/>
      <c r="W160" s="4"/>
      <c r="X160" s="4" t="s">
        <v>179</v>
      </c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 t="s">
        <v>179</v>
      </c>
      <c r="AM160" s="4"/>
      <c r="AN160" s="4"/>
      <c r="AO160" s="4"/>
      <c r="AP160" s="4"/>
      <c r="AQ160" s="4"/>
      <c r="AR160" s="4"/>
      <c r="AS160" s="4"/>
      <c r="AT160" s="4" t="s">
        <v>179</v>
      </c>
      <c r="AU160" s="4"/>
      <c r="AV160" s="4"/>
      <c r="AW160" s="4"/>
      <c r="AX160" s="4"/>
      <c r="AY160" s="4"/>
      <c r="AZ160" s="4"/>
      <c r="BA160" s="4" t="s">
        <v>179</v>
      </c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 t="s">
        <v>179</v>
      </c>
      <c r="CC160" s="4"/>
      <c r="CD160" s="4"/>
      <c r="CE160" s="4"/>
      <c r="CF160" s="4"/>
      <c r="CG160" s="4"/>
      <c r="CH160" s="4"/>
      <c r="CI160" s="4"/>
      <c r="CJ160" s="4"/>
      <c r="CK160" s="4"/>
      <c r="CL160" s="1"/>
    </row>
    <row r="161" spans="1:90" ht="30" customHeight="1" x14ac:dyDescent="0.2">
      <c r="A161" s="1"/>
      <c r="B161" s="4" t="s">
        <v>174</v>
      </c>
      <c r="C161" s="4" t="s">
        <v>489</v>
      </c>
      <c r="D161" s="4" t="s">
        <v>673</v>
      </c>
      <c r="E161" s="4" t="s">
        <v>490</v>
      </c>
      <c r="F161" s="4" t="s">
        <v>643</v>
      </c>
      <c r="G161" s="4" t="s">
        <v>664</v>
      </c>
      <c r="H161" s="10">
        <v>1500</v>
      </c>
      <c r="I161" s="4">
        <v>1</v>
      </c>
      <c r="J161" s="4" t="s">
        <v>178</v>
      </c>
      <c r="K161" s="4" t="s">
        <v>86</v>
      </c>
      <c r="L161" s="5" t="s">
        <v>638</v>
      </c>
      <c r="M161" s="4"/>
      <c r="N161" s="4" t="s">
        <v>179</v>
      </c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 t="s">
        <v>179</v>
      </c>
      <c r="AW161" s="4" t="s">
        <v>179</v>
      </c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 t="s">
        <v>179</v>
      </c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1"/>
    </row>
    <row r="162" spans="1:90" ht="30" customHeight="1" x14ac:dyDescent="0.2">
      <c r="A162" s="1"/>
      <c r="B162" s="4" t="s">
        <v>174</v>
      </c>
      <c r="C162" s="4" t="s">
        <v>491</v>
      </c>
      <c r="D162" s="4" t="s">
        <v>673</v>
      </c>
      <c r="E162" s="4" t="s">
        <v>492</v>
      </c>
      <c r="F162" s="4" t="s">
        <v>643</v>
      </c>
      <c r="G162" s="4" t="s">
        <v>664</v>
      </c>
      <c r="H162" s="9">
        <v>1832.2</v>
      </c>
      <c r="I162" s="4">
        <v>6</v>
      </c>
      <c r="J162" s="4" t="s">
        <v>184</v>
      </c>
      <c r="K162" s="4" t="s">
        <v>87</v>
      </c>
      <c r="L162" s="5" t="s">
        <v>639</v>
      </c>
      <c r="M162" s="4" t="s">
        <v>179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 t="s">
        <v>179</v>
      </c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 t="s">
        <v>179</v>
      </c>
      <c r="CA162" s="4"/>
      <c r="CB162" s="4" t="s">
        <v>179</v>
      </c>
      <c r="CC162" s="4"/>
      <c r="CD162" s="4"/>
      <c r="CE162" s="4"/>
      <c r="CF162" s="4"/>
      <c r="CG162" s="4"/>
      <c r="CH162" s="4" t="s">
        <v>179</v>
      </c>
      <c r="CI162" s="4"/>
      <c r="CJ162" s="4"/>
      <c r="CK162" s="4"/>
      <c r="CL162" s="1"/>
    </row>
    <row r="163" spans="1:90" ht="30" customHeight="1" x14ac:dyDescent="0.2">
      <c r="A163" s="1"/>
      <c r="B163" s="4" t="s">
        <v>174</v>
      </c>
      <c r="C163" s="4" t="s">
        <v>493</v>
      </c>
      <c r="D163" s="4" t="s">
        <v>673</v>
      </c>
      <c r="E163" s="4" t="s">
        <v>494</v>
      </c>
      <c r="F163" s="4" t="s">
        <v>643</v>
      </c>
      <c r="G163" s="4" t="s">
        <v>664</v>
      </c>
      <c r="H163" s="9">
        <v>2509.69</v>
      </c>
      <c r="I163" s="4">
        <v>2</v>
      </c>
      <c r="J163" s="4" t="s">
        <v>184</v>
      </c>
      <c r="K163" s="4" t="s">
        <v>81</v>
      </c>
      <c r="L163" s="5" t="s">
        <v>640</v>
      </c>
      <c r="M163" s="4" t="s">
        <v>179</v>
      </c>
      <c r="N163" s="4" t="s">
        <v>179</v>
      </c>
      <c r="O163" s="4"/>
      <c r="P163" s="4"/>
      <c r="Q163" s="4"/>
      <c r="R163" s="4"/>
      <c r="S163" s="4" t="s">
        <v>179</v>
      </c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 t="s">
        <v>179</v>
      </c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 t="s">
        <v>179</v>
      </c>
      <c r="BS163" s="4"/>
      <c r="BT163" s="4"/>
      <c r="BU163" s="4"/>
      <c r="BV163" s="4"/>
      <c r="BW163" s="4"/>
      <c r="BX163" s="4"/>
      <c r="BY163" s="4"/>
      <c r="BZ163" s="4"/>
      <c r="CA163" s="4"/>
      <c r="CB163" s="4" t="s">
        <v>179</v>
      </c>
      <c r="CC163" s="4"/>
      <c r="CD163" s="4"/>
      <c r="CE163" s="4"/>
      <c r="CF163" s="4"/>
      <c r="CG163" s="4"/>
      <c r="CH163" s="4"/>
      <c r="CI163" s="4"/>
      <c r="CJ163" s="4"/>
      <c r="CK163" s="4"/>
      <c r="CL163" s="1"/>
    </row>
    <row r="164" spans="1:90" ht="30" customHeight="1" x14ac:dyDescent="0.2">
      <c r="A164" s="1"/>
      <c r="B164" s="4" t="s">
        <v>174</v>
      </c>
      <c r="C164" s="4" t="s">
        <v>495</v>
      </c>
      <c r="D164" s="4" t="s">
        <v>673</v>
      </c>
      <c r="E164" s="4" t="s">
        <v>496</v>
      </c>
      <c r="F164" s="4" t="s">
        <v>643</v>
      </c>
      <c r="G164" s="4" t="s">
        <v>664</v>
      </c>
      <c r="H164" s="9">
        <v>3719.96</v>
      </c>
      <c r="I164" s="4">
        <v>6</v>
      </c>
      <c r="J164" s="4" t="s">
        <v>184</v>
      </c>
      <c r="K164" s="4" t="s">
        <v>79</v>
      </c>
      <c r="L164" s="5" t="s">
        <v>641</v>
      </c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5"/>
  <sheetViews>
    <sheetView workbookViewId="0">
      <selection activeCell="B2" sqref="B2"/>
    </sheetView>
  </sheetViews>
  <sheetFormatPr defaultRowHeight="16.5" x14ac:dyDescent="0.3"/>
  <cols>
    <col min="1" max="1" width="28.375" customWidth="1"/>
    <col min="2" max="2" width="36" customWidth="1"/>
    <col min="3" max="3" width="34.625" customWidth="1"/>
    <col min="4" max="5" width="26.375" customWidth="1"/>
    <col min="6" max="6" width="29.125" customWidth="1"/>
    <col min="7" max="7" width="25.625" customWidth="1"/>
    <col min="8" max="8" width="20.125" customWidth="1"/>
    <col min="9" max="9" width="27" customWidth="1"/>
    <col min="10" max="10" width="18" customWidth="1"/>
    <col min="11" max="11" width="20.125" customWidth="1"/>
    <col min="12" max="12" width="22.125" customWidth="1"/>
    <col min="13" max="13" width="38.125" customWidth="1"/>
    <col min="14" max="14" width="26.375" customWidth="1"/>
    <col min="15" max="15" width="56.125" customWidth="1"/>
    <col min="16" max="16" width="38.125" customWidth="1"/>
    <col min="17" max="17" width="25" customWidth="1"/>
    <col min="18" max="18" width="27" customWidth="1"/>
    <col min="19" max="19" width="40.875" customWidth="1"/>
    <col min="20" max="20" width="27" customWidth="1"/>
    <col min="21" max="21" width="40.625" customWidth="1"/>
    <col min="22" max="22" width="24.25" customWidth="1"/>
    <col min="23" max="23" width="18" customWidth="1"/>
    <col min="24" max="24" width="27" customWidth="1"/>
    <col min="25" max="25" width="24.25" customWidth="1"/>
    <col min="26" max="26" width="31.875" customWidth="1"/>
    <col min="27" max="27" width="26.375" customWidth="1"/>
    <col min="28" max="28" width="20.125" customWidth="1"/>
    <col min="29" max="29" width="27" customWidth="1"/>
    <col min="30" max="30" width="35.375" customWidth="1"/>
    <col min="31" max="31" width="31.875" customWidth="1"/>
    <col min="32" max="32" width="30.5" customWidth="1"/>
    <col min="33" max="33" width="38.75" customWidth="1"/>
    <col min="34" max="34" width="29.375" customWidth="1"/>
    <col min="35" max="35" width="35.875" customWidth="1"/>
    <col min="36" max="36" width="42.25" customWidth="1"/>
    <col min="37" max="37" width="30.5" customWidth="1"/>
    <col min="38" max="38" width="52.625" customWidth="1"/>
    <col min="39" max="39" width="33.25" customWidth="1"/>
    <col min="40" max="40" width="39.625" customWidth="1"/>
    <col min="41" max="41" width="18" customWidth="1"/>
    <col min="42" max="42" width="51" customWidth="1"/>
    <col min="43" max="43" width="33.25" customWidth="1"/>
    <col min="44" max="44" width="29.75" customWidth="1"/>
    <col min="45" max="45" width="36" customWidth="1"/>
    <col min="46" max="46" width="33.25" customWidth="1"/>
    <col min="47" max="47" width="25" customWidth="1"/>
    <col min="48" max="48" width="35.375" customWidth="1"/>
    <col min="49" max="49" width="40.25" customWidth="1"/>
    <col min="50" max="50" width="35.375" customWidth="1"/>
    <col min="51" max="51" width="29.125" customWidth="1"/>
    <col min="52" max="52" width="36" customWidth="1"/>
    <col min="53" max="53" width="24.25" customWidth="1"/>
    <col min="54" max="54" width="40.25" customWidth="1"/>
    <col min="55" max="55" width="39.5" customWidth="1"/>
    <col min="56" max="56" width="36" customWidth="1"/>
    <col min="57" max="57" width="22.875" customWidth="1"/>
    <col min="58" max="58" width="35.375" customWidth="1"/>
    <col min="59" max="59" width="24.25" customWidth="1"/>
    <col min="60" max="60" width="36.625" customWidth="1"/>
    <col min="61" max="61" width="27" customWidth="1"/>
    <col min="62" max="62" width="40.25" customWidth="1"/>
    <col min="63" max="63" width="38.125" customWidth="1"/>
    <col min="64" max="64" width="33.25" customWidth="1"/>
    <col min="65" max="65" width="36.75" customWidth="1"/>
    <col min="66" max="66" width="38.125" customWidth="1"/>
    <col min="67" max="67" width="22.875" customWidth="1"/>
    <col min="68" max="68" width="25" customWidth="1"/>
    <col min="69" max="69" width="20.125" customWidth="1"/>
    <col min="70" max="70" width="24.25" customWidth="1"/>
    <col min="71" max="71" width="27.75" customWidth="1"/>
    <col min="72" max="72" width="40.875" customWidth="1"/>
    <col min="73" max="73" width="35.25" customWidth="1"/>
    <col min="74" max="74" width="50.625" customWidth="1"/>
    <col min="75" max="75" width="43" customWidth="1"/>
    <col min="76" max="76" width="40.25" customWidth="1"/>
    <col min="77" max="77" width="42.5" customWidth="1"/>
    <col min="78" max="78" width="37.375" customWidth="1"/>
    <col min="79" max="79" width="16.625" customWidth="1"/>
    <col min="80" max="80" width="40.875" bestFit="1" customWidth="1"/>
    <col min="81" max="81" width="39.5" bestFit="1" customWidth="1"/>
    <col min="82" max="83" width="31.125" bestFit="1" customWidth="1"/>
    <col min="84" max="84" width="34" bestFit="1" customWidth="1"/>
    <col min="85" max="85" width="30.5" bestFit="1" customWidth="1"/>
    <col min="86" max="86" width="25" bestFit="1" customWidth="1"/>
    <col min="87" max="87" width="31.875" bestFit="1" customWidth="1"/>
    <col min="88" max="88" width="22.875" bestFit="1" customWidth="1"/>
    <col min="89" max="89" width="25" bestFit="1" customWidth="1"/>
    <col min="90" max="90" width="27" bestFit="1" customWidth="1"/>
    <col min="91" max="91" width="43" bestFit="1" customWidth="1"/>
    <col min="92" max="92" width="31.125" bestFit="1" customWidth="1"/>
    <col min="93" max="93" width="61" bestFit="1" customWidth="1"/>
    <col min="94" max="94" width="43" bestFit="1" customWidth="1"/>
    <col min="95" max="95" width="29.75" bestFit="1" customWidth="1"/>
    <col min="96" max="96" width="31.875" bestFit="1" customWidth="1"/>
    <col min="97" max="97" width="45.75" bestFit="1" customWidth="1"/>
    <col min="98" max="98" width="31.875" bestFit="1" customWidth="1"/>
    <col min="99" max="99" width="45.5" bestFit="1" customWidth="1"/>
    <col min="100" max="100" width="29.125" bestFit="1" customWidth="1"/>
    <col min="101" max="101" width="22.875" bestFit="1" customWidth="1"/>
    <col min="102" max="102" width="31.875" bestFit="1" customWidth="1"/>
    <col min="103" max="103" width="29.125" bestFit="1" customWidth="1"/>
    <col min="104" max="104" width="36.75" bestFit="1" customWidth="1"/>
    <col min="105" max="105" width="31.125" bestFit="1" customWidth="1"/>
    <col min="106" max="106" width="25" bestFit="1" customWidth="1"/>
    <col min="107" max="107" width="31.875" bestFit="1" customWidth="1"/>
    <col min="108" max="108" width="40.25" bestFit="1" customWidth="1"/>
    <col min="109" max="109" width="36.75" bestFit="1" customWidth="1"/>
    <col min="110" max="110" width="35.375" bestFit="1" customWidth="1"/>
    <col min="111" max="111" width="43.625" bestFit="1" customWidth="1"/>
    <col min="112" max="112" width="34.25" bestFit="1" customWidth="1"/>
    <col min="113" max="113" width="40.75" bestFit="1" customWidth="1"/>
    <col min="114" max="114" width="47.125" bestFit="1" customWidth="1"/>
    <col min="115" max="115" width="35.375" bestFit="1" customWidth="1"/>
    <col min="116" max="116" width="57.5" bestFit="1" customWidth="1"/>
    <col min="117" max="117" width="38.125" bestFit="1" customWidth="1"/>
    <col min="118" max="118" width="44.5" bestFit="1" customWidth="1"/>
    <col min="119" max="119" width="22.875" bestFit="1" customWidth="1"/>
    <col min="120" max="120" width="55.875" bestFit="1" customWidth="1"/>
    <col min="121" max="121" width="38.125" bestFit="1" customWidth="1"/>
    <col min="122" max="122" width="34.625" bestFit="1" customWidth="1"/>
    <col min="123" max="123" width="40.875" bestFit="1" customWidth="1"/>
    <col min="124" max="124" width="38.125" bestFit="1" customWidth="1"/>
    <col min="125" max="125" width="29.75" bestFit="1" customWidth="1"/>
    <col min="126" max="126" width="40.25" bestFit="1" customWidth="1"/>
    <col min="127" max="127" width="45" bestFit="1" customWidth="1"/>
    <col min="128" max="128" width="40.25" bestFit="1" customWidth="1"/>
    <col min="129" max="129" width="34" bestFit="1" customWidth="1"/>
    <col min="130" max="130" width="40.875" bestFit="1" customWidth="1"/>
    <col min="131" max="131" width="29.125" bestFit="1" customWidth="1"/>
    <col min="132" max="132" width="45" bestFit="1" customWidth="1"/>
    <col min="133" max="133" width="44.375" bestFit="1" customWidth="1"/>
    <col min="134" max="134" width="40.875" bestFit="1" customWidth="1"/>
    <col min="135" max="135" width="27.75" bestFit="1" customWidth="1"/>
    <col min="136" max="136" width="40.25" bestFit="1" customWidth="1"/>
    <col min="137" max="137" width="29.125" bestFit="1" customWidth="1"/>
    <col min="138" max="138" width="41.5" bestFit="1" customWidth="1"/>
    <col min="139" max="139" width="31.875" bestFit="1" customWidth="1"/>
    <col min="140" max="140" width="45" bestFit="1" customWidth="1"/>
    <col min="141" max="141" width="43" bestFit="1" customWidth="1"/>
    <col min="142" max="142" width="38.125" bestFit="1" customWidth="1"/>
    <col min="143" max="143" width="41.625" bestFit="1" customWidth="1"/>
    <col min="144" max="144" width="43" bestFit="1" customWidth="1"/>
    <col min="145" max="145" width="27.75" bestFit="1" customWidth="1"/>
    <col min="146" max="146" width="29.75" bestFit="1" customWidth="1"/>
    <col min="147" max="147" width="25" bestFit="1" customWidth="1"/>
    <col min="148" max="148" width="29.125" bestFit="1" customWidth="1"/>
    <col min="149" max="149" width="32.625" bestFit="1" customWidth="1"/>
    <col min="150" max="150" width="45.75" bestFit="1" customWidth="1"/>
    <col min="151" max="151" width="40" bestFit="1" customWidth="1"/>
    <col min="152" max="152" width="55.5" bestFit="1" customWidth="1"/>
    <col min="153" max="153" width="47.875" bestFit="1" customWidth="1"/>
    <col min="154" max="154" width="45" bestFit="1" customWidth="1"/>
    <col min="155" max="155" width="47.375" bestFit="1" customWidth="1"/>
    <col min="156" max="156" width="42.25" bestFit="1" customWidth="1"/>
    <col min="157" max="157" width="21.5" bestFit="1" customWidth="1"/>
  </cols>
  <sheetData>
    <row r="1" spans="1:79" s="25" customFormat="1" x14ac:dyDescent="0.3">
      <c r="A1">
        <f>SUM($B$2:$CA$2)</f>
        <v>799</v>
      </c>
      <c r="B1" s="25">
        <f>GETPIVOTDATA("개수 : 구조확인서 및 구조계산서 누락",$A$3)/$A$1</f>
        <v>6.3829787234042548E-2</v>
      </c>
      <c r="C1" s="25">
        <f>GETPIVOTDATA("개수 : 공작물 배치도 및 구조도 누락",$A$3)/$A$1</f>
        <v>7.3842302878598248E-2</v>
      </c>
      <c r="D1" s="25">
        <f>GETPIVOTDATA("개수 : 실내재료마감표 누락",$A$3)/$A$1</f>
        <v>2.5031289111389236E-2</v>
      </c>
      <c r="E1" s="25">
        <f>GETPIVOTDATA("개수 : 실외재료마감표 누락",$A$3)/$A$1</f>
        <v>1.2515644555694619E-3</v>
      </c>
      <c r="F1" s="25">
        <f>GETPIVOTDATA("개수 : 소방관진입창 도서 누락",$A$3)/$A$1</f>
        <v>3.8798498122653319E-2</v>
      </c>
      <c r="G1" s="25">
        <f>GETPIVOTDATA("개수 : 의제 협의 체크 누락",$A$3)/$A$1</f>
        <v>7.5093867334167707E-3</v>
      </c>
      <c r="H1" s="25">
        <f>GETPIVOTDATA("개수 : 도로대장 누락",$A$3)/$A$1</f>
        <v>1.7521902377972465E-2</v>
      </c>
      <c r="I1" s="25">
        <f>GETPIVOTDATA("개수 : 대지안전 확인서 누락",$A$3)/$A$1</f>
        <v>1.5018773466833541E-2</v>
      </c>
      <c r="J1" s="25">
        <f>GETPIVOTDATA("개수 : 입면도 누락",$A$3)/$A$1</f>
        <v>7.5093867334167707E-3</v>
      </c>
      <c r="K1" s="25">
        <f>GETPIVOTDATA("개수 : 종중규약 누락",$A$3)/$A$1</f>
        <v>1.2515644555694619E-3</v>
      </c>
      <c r="L1" s="25">
        <f>GETPIVOTDATA("개수 : 조경계획도 누락",$A$3)/$A$1</f>
        <v>7.5093867334167707E-3</v>
      </c>
      <c r="M1" s="25">
        <f>GETPIVOTDATA("개수 : 옹벽 토목구조기술자 검토서 누락",$A$3)/$A$1</f>
        <v>3.7546933667083854E-3</v>
      </c>
      <c r="N1" s="25">
        <f>GETPIVOTDATA("개수 : 토지사용승낙서 누락",$A$3)/$A$1</f>
        <v>3.7546933667083858E-2</v>
      </c>
      <c r="O1" s="25">
        <f>GETPIVOTDATA("개수 : 성장관리구역에 따른 개요의 인센티브내역 표기 누락",$A$3)/$A$1</f>
        <v>3.7546933667083854E-3</v>
      </c>
      <c r="P1" s="25">
        <f>GETPIVOTDATA("개수 : 농지보전부담금 납부 영수증 누락",$A$3)/$A$1</f>
        <v>8.7609511889862324E-3</v>
      </c>
      <c r="Q1" s="25">
        <f>GETPIVOTDATA("개수 : 토목도면 일체 누락",$A$3)/$A$1</f>
        <v>3.1289111389236547E-2</v>
      </c>
      <c r="R1" s="25">
        <f>GETPIVOTDATA("개수 : 배수설비 신고서 누락",$A$3)/$A$1</f>
        <v>2.2528160200250311E-2</v>
      </c>
      <c r="S1" s="25">
        <f>GETPIVOTDATA("개수 : 지하층 가중지표면 산정 근거표 누락",$A$3)/$A$1</f>
        <v>3.629536921151439E-2</v>
      </c>
      <c r="T1" s="25">
        <f>GETPIVOTDATA("개수 : 다락산정 근거표 누락",$A$3)/$A$1</f>
        <v>8.7609511889862324E-3</v>
      </c>
      <c r="U1" s="25">
        <f>GETPIVOTDATA("개수 : 전기, 위생, 기계 설비도면 일체 누락",$A$3)/$A$1</f>
        <v>1.1264080100125156E-2</v>
      </c>
      <c r="V1" s="25">
        <f>GETPIVOTDATA("개수 : 건축사자격증 누락",$A$3)/$A$1</f>
        <v>1.2515644555694619E-3</v>
      </c>
      <c r="W1" s="25">
        <f>GETPIVOTDATA("개수 : 창호도 누락",$A$3)/$A$1</f>
        <v>5.0062578222778474E-3</v>
      </c>
      <c r="X1" s="25">
        <f>GETPIVOTDATA("개수 : 도로폐지 신청서 누락",$A$3)/$A$1</f>
        <v>3.7546933667083854E-3</v>
      </c>
      <c r="Y1" s="25">
        <f>GETPIVOTDATA("개수 : 대리인위임장 누락",$A$3)/$A$1</f>
        <v>6.2578222778473091E-3</v>
      </c>
      <c r="Z1" s="25">
        <f>GETPIVOTDATA("개수 : 지상권자 사용 동의서 누락",$A$3)/$A$1</f>
        <v>1.1264080100125156E-2</v>
      </c>
      <c r="AA1" s="25">
        <f>GETPIVOTDATA("개수 : 대지종횡단면도 누락",$A$3)/$A$1</f>
        <v>1.0012515644555695E-2</v>
      </c>
      <c r="AB1" s="25">
        <f>GETPIVOTDATA("개수 : 허가조서 누락",$A$3)/$A$1</f>
        <v>5.0062578222778474E-3</v>
      </c>
      <c r="AC1" s="25">
        <f>GETPIVOTDATA("개수 : 건축주 신상정보 누락",$A$3)/$A$1</f>
        <v>7.5093867334167707E-3</v>
      </c>
      <c r="AD1" s="25">
        <f>GETPIVOTDATA("개수 : 성장관리방안 체크리스트 누락",$A$3)/$A$1</f>
        <v>7.5093867334167707E-3</v>
      </c>
      <c r="AE1" s="25">
        <f>GETPIVOTDATA("개수 : 세움터 설계도서 인증 누락",$A$3)/$A$1</f>
        <v>7.5093867334167707E-3</v>
      </c>
      <c r="AF1" s="25">
        <f>GETPIVOTDATA("개수 : 오우수처리계획도면 누락",$A$3)/$A$1</f>
        <v>8.7609511889862324E-3</v>
      </c>
      <c r="AG1" s="25">
        <f>GETPIVOTDATA("개수 : 정북방향 일조권 검토 내역서 누락",$A$3)/$A$1</f>
        <v>8.7609511889862324E-3</v>
      </c>
      <c r="AH1" s="25">
        <f>GETPIVOTDATA("개수 : 용도지역/지구 입력누락",$A$3)/$A$1</f>
        <v>6.2578222778473091E-3</v>
      </c>
      <c r="AI1" s="25">
        <f>GETPIVOTDATA("개수 : 진출입계획, 주차계획도면 누락",$A$3)/$A$1</f>
        <v>5.0062578222778474E-3</v>
      </c>
      <c r="AJ1" s="25">
        <f>GETPIVOTDATA("개수 : 공작물축조신고서 구간별로 신청 누락",$A$3)/$A$1</f>
        <v>3.7546933667083854E-3</v>
      </c>
      <c r="AK1" s="25">
        <f>GETPIVOTDATA("개수 : 에너지절약계획서 미인증",$A$3)/$A$1</f>
        <v>1.2515644555694619E-3</v>
      </c>
      <c r="AL1" s="25">
        <f>GETPIVOTDATA("개수 : 주택건설사업계획승인 허가취소된 증빙서류 누락",$A$3)/$A$1</f>
        <v>2.5031289111389237E-3</v>
      </c>
      <c r="AM1" s="25">
        <f>GETPIVOTDATA("개수 : 구조계산서와 구조도면 상이",$A$3)/$A$1</f>
        <v>7.5093867334167707E-3</v>
      </c>
      <c r="AN1" s="25">
        <f>GETPIVOTDATA("개수 : 건폐율/용적률 3째자리에서 반올림",$A$3)/$A$1</f>
        <v>5.0062578222778474E-3</v>
      </c>
      <c r="AO1" s="25">
        <f>GETPIVOTDATA("개수 : 신청서 오류",$A$3)/$A$1</f>
        <v>3.1289111389236547E-2</v>
      </c>
      <c r="AP1" s="25">
        <f>GETPIVOTDATA("개수 : 구조안전확인서 연면적, 높이, 지역계수 등 오류",$A$3)/$A$1</f>
        <v>3.629536921151439E-2</v>
      </c>
      <c r="AQ1" s="25">
        <f>GETPIVOTDATA("개수 : 구조안전확인서 작성자 오류",$A$3)/$A$1</f>
        <v>2.5031289111389237E-3</v>
      </c>
      <c r="AR1" s="25">
        <f>GETPIVOTDATA("개수 : 대지안의 공지 기준 위반",$A$3)/$A$1</f>
        <v>8.7609511889862324E-3</v>
      </c>
      <c r="AS1" s="25">
        <f>GETPIVOTDATA("개수 : 건축과 토목도면 주차구획 상이",$A$3)/$A$1</f>
        <v>1.2515644555694618E-2</v>
      </c>
      <c r="AT1" s="25">
        <f>GETPIVOTDATA("개수 : 대지종횡단면도 경사도 표기",$A$3)/$A$1</f>
        <v>1.0012515644555695E-2</v>
      </c>
      <c r="AU1" s="25">
        <f>GETPIVOTDATA("개수 : 반자높이 표기 누락",$A$3)/$A$1</f>
        <v>2.002503128911139E-2</v>
      </c>
      <c r="AV1" s="25">
        <f>GETPIVOTDATA("개수 : 복합자재확인서 열관류율 누락",$A$3)/$A$1</f>
        <v>2.002503128911139E-2</v>
      </c>
      <c r="AW1" s="25">
        <f>GETPIVOTDATA("개수 : 대지종단면도상 기존옹벽 표기 누락",$A$3)/$A$1</f>
        <v>7.5093867334167707E-3</v>
      </c>
      <c r="AX1" s="25">
        <f>GETPIVOTDATA("개수 : 외벽마감재료 불연재료 미표기",$A$3)/$A$1</f>
        <v>2.5031289111389236E-2</v>
      </c>
      <c r="AY1" s="25">
        <f>GETPIVOTDATA("개수 : 공작물 축조신고 미작성",$A$3)/$A$1</f>
        <v>1.5018773466833541E-2</v>
      </c>
      <c r="AZ1" s="25">
        <f>GETPIVOTDATA("개수 : 입면과 배치도상 공작물 불일치",$A$3)/$A$1</f>
        <v>1.2515644555694619E-3</v>
      </c>
      <c r="BA1" s="25">
        <f>GETPIVOTDATA("개수 : 층간바닥설계 오류",$A$3)/$A$1</f>
        <v>6.2578222778473091E-3</v>
      </c>
      <c r="BB1" s="25">
        <f>GETPIVOTDATA("개수 : 배치도에 인접대지경계선 치수 표기",$A$3)/$A$1</f>
        <v>7.5093867334167707E-3</v>
      </c>
      <c r="BC1" s="25">
        <f>GETPIVOTDATA("개수 : 토목도면과 오우수계획도면 불일치",$A$3)/$A$1</f>
        <v>1.2515644555694619E-3</v>
      </c>
      <c r="BD1" s="25">
        <f>GETPIVOTDATA("개수 : 마감재료표 단면도에 표기 누락",$A$3)/$A$1</f>
        <v>3.7546933667083854E-3</v>
      </c>
      <c r="BE1" s="25">
        <f>GETPIVOTDATA("개수 : 단열재 등급 누락",$A$3)/$A$1</f>
        <v>5.0062578222778474E-3</v>
      </c>
      <c r="BF1" s="25">
        <f>GETPIVOTDATA("개수 : 오우수관로 최종방류구 미표기",$A$3)/$A$1</f>
        <v>3.7546933667083854E-3</v>
      </c>
      <c r="BG1" s="25">
        <f>GETPIVOTDATA("개수 : 도로지정탭 미입력",$A$3)/$A$1</f>
        <v>1.0012515644555695E-2</v>
      </c>
      <c r="BH1" s="25">
        <f>GETPIVOTDATA("개수 : 3미터마다 가중지표선 표기누락",$A$3)/$A$1</f>
        <v>8.7609511889862324E-3</v>
      </c>
      <c r="BI1" s="25">
        <f>GETPIVOTDATA("개수 : 석축경사도 표기 누락",$A$3)/$A$1</f>
        <v>2.5031289111389237E-3</v>
      </c>
      <c r="BJ1" s="25">
        <f>GETPIVOTDATA("개수 : 배치도 대지종횡단면도 레벨 불일치",$A$3)/$A$1</f>
        <v>1.3767209011264081E-2</v>
      </c>
      <c r="BK1" s="25">
        <f>GETPIVOTDATA("개수 : 배치도에 도시계획도로 표기 누락",$A$3)/$A$1</f>
        <v>5.0062578222778474E-3</v>
      </c>
      <c r="BL1" s="25">
        <f>GETPIVOTDATA("개수 : 차로진입구간 경사도 미표기",$A$3)/$A$1</f>
        <v>2.5031289111389237E-3</v>
      </c>
      <c r="BM1" s="25">
        <f>GETPIVOTDATA("개수 : 접지면적 솔리드 해치 표기 누락",$A$3)/$A$1</f>
        <v>2.5031289111389237E-3</v>
      </c>
      <c r="BN1" s="25">
        <f>GETPIVOTDATA("개수 : 배치도상 도로점용구간 표기 누락",$A$3)/$A$1</f>
        <v>5.0062578222778474E-3</v>
      </c>
      <c r="BO1" s="25">
        <f>GETPIVOTDATA("개수 : 단열재 설계 오류",$A$3)/$A$1</f>
        <v>3.5043804755944929E-2</v>
      </c>
      <c r="BP1" s="25">
        <f>GETPIVOTDATA("개수 : 주차구획 면적 오류",$A$3)/$A$1</f>
        <v>5.0062578222778474E-3</v>
      </c>
      <c r="BQ1" s="25">
        <f>GETPIVOTDATA("개수 : 면적산출 오류",$A$3)/$A$1</f>
        <v>7.1339173967459327E-2</v>
      </c>
      <c r="BR1" s="25">
        <f>GETPIVOTDATA("개수 : 차면시설 설계누락",$A$3)/$A$1</f>
        <v>1.8773466833541929E-2</v>
      </c>
      <c r="BS1" s="25">
        <f>GETPIVOTDATA("개수 : 가스저장설비이격기준",$A$3)/$A$1</f>
        <v>2.5031289111389237E-3</v>
      </c>
      <c r="BT1" s="25">
        <f>GETPIVOTDATA("개수 : 개요와 신청서의 건축물 높이 불일치",$A$3)/$A$1</f>
        <v>1.5018773466833541E-2</v>
      </c>
      <c r="BU1" s="25">
        <f>GETPIVOTDATA("개수 : 조경면적 최소길이 1미터 위반",$A$3)/$A$1</f>
        <v>1.2515644555694619E-3</v>
      </c>
      <c r="BV1" s="25">
        <f>GETPIVOTDATA("개수 : 범죄예방설계가이드라인에 따른 설계적용 누락",$A$3)/$A$1</f>
        <v>7.5093867334167707E-3</v>
      </c>
      <c r="BW1" s="25">
        <f>GETPIVOTDATA("개수 : 지구단위계획 지침상 지하층 설치 불가",$A$3)/$A$1</f>
        <v>2.5031289111389237E-3</v>
      </c>
      <c r="BX1" s="25">
        <f>GETPIVOTDATA("개수 : 구조안전확인서 kbc2016 사용 위반",$A$3)/$A$1</f>
        <v>2.6282853566958697E-2</v>
      </c>
      <c r="BY1" s="25">
        <f>GETPIVOTDATA("개수 : 발코니확장 전 거실 2.1미터 확보 위반",$A$3)/$A$1</f>
        <v>5.0062578222778474E-3</v>
      </c>
      <c r="BZ1" s="25">
        <f>GETPIVOTDATA("개수 : 지표면가중평균선에서 높이 산정",$A$3)/$A$1</f>
        <v>3.7546933667083854E-3</v>
      </c>
      <c r="CA1" s="25">
        <f>GETPIVOTDATA("개수 : 기타(안전)",$A$3)/$A$1</f>
        <v>1.2515644555694619E-3</v>
      </c>
    </row>
    <row r="2" spans="1:79" x14ac:dyDescent="0.3">
      <c r="B2" s="25">
        <f>GETPIVOTDATA("개수 : 구조확인서 및 구조계산서 누락",$A$3)</f>
        <v>51</v>
      </c>
      <c r="C2" s="25">
        <f>GETPIVOTDATA("개수 : 공작물 배치도 및 구조도 누락",$A$3)</f>
        <v>59</v>
      </c>
      <c r="D2" s="25">
        <f>GETPIVOTDATA("개수 : 실내재료마감표 누락",$A$3)</f>
        <v>20</v>
      </c>
      <c r="E2" s="25">
        <f>GETPIVOTDATA("개수 : 실외재료마감표 누락",$A$3)</f>
        <v>1</v>
      </c>
      <c r="F2" s="25">
        <f>GETPIVOTDATA("개수 : 소방관진입창 도서 누락",$A$3)</f>
        <v>31</v>
      </c>
      <c r="G2" s="25">
        <f>GETPIVOTDATA("개수 : 의제 협의 체크 누락",$A$3)</f>
        <v>6</v>
      </c>
      <c r="H2" s="25">
        <f>GETPIVOTDATA("개수 : 도로대장 누락",$A$3)</f>
        <v>14</v>
      </c>
      <c r="I2" s="25">
        <f>GETPIVOTDATA("개수 : 대지안전 확인서 누락",$A$3)</f>
        <v>12</v>
      </c>
      <c r="J2" s="25">
        <f>GETPIVOTDATA("개수 : 입면도 누락",$A$3)</f>
        <v>6</v>
      </c>
      <c r="K2" s="25">
        <f>GETPIVOTDATA("개수 : 종중규약 누락",$A$3)</f>
        <v>1</v>
      </c>
      <c r="L2" s="25">
        <f>GETPIVOTDATA("개수 : 조경계획도 누락",$A$3)</f>
        <v>6</v>
      </c>
      <c r="M2" s="25">
        <f>GETPIVOTDATA("개수 : 옹벽 토목구조기술자 검토서 누락",$A$3)</f>
        <v>3</v>
      </c>
      <c r="N2" s="25">
        <f>GETPIVOTDATA("개수 : 토지사용승낙서 누락",$A$3)</f>
        <v>30</v>
      </c>
      <c r="O2" s="25">
        <f>GETPIVOTDATA("개수 : 성장관리구역에 따른 개요의 인센티브내역 표기 누락",$A$3)</f>
        <v>3</v>
      </c>
      <c r="P2" s="25">
        <f>GETPIVOTDATA("개수 : 농지보전부담금 납부 영수증 누락",$A$3)</f>
        <v>7</v>
      </c>
      <c r="Q2" s="25">
        <f>GETPIVOTDATA("개수 : 토목도면 일체 누락",$A$3)</f>
        <v>25</v>
      </c>
      <c r="R2" s="25">
        <f>GETPIVOTDATA("개수 : 배수설비 신고서 누락",$A$3)</f>
        <v>18</v>
      </c>
      <c r="S2" s="25">
        <f>GETPIVOTDATA("개수 : 지하층 가중지표면 산정 근거표 누락",$A$3)</f>
        <v>29</v>
      </c>
      <c r="T2" s="25">
        <f>GETPIVOTDATA("개수 : 다락산정 근거표 누락",$A$3)</f>
        <v>7</v>
      </c>
      <c r="U2" s="25">
        <f>GETPIVOTDATA("개수 : 전기, 위생, 기계 설비도면 일체 누락",$A$3)</f>
        <v>9</v>
      </c>
      <c r="V2" s="25">
        <f>GETPIVOTDATA("개수 : 건축사자격증 누락",$A$3)</f>
        <v>1</v>
      </c>
      <c r="W2" s="25">
        <f>GETPIVOTDATA("개수 : 창호도 누락",$A$3)</f>
        <v>4</v>
      </c>
      <c r="X2" s="25">
        <f>GETPIVOTDATA("개수 : 도로폐지 신청서 누락",$A$3)</f>
        <v>3</v>
      </c>
      <c r="Y2" s="25">
        <f>GETPIVOTDATA("개수 : 대리인위임장 누락",$A$3)</f>
        <v>5</v>
      </c>
      <c r="Z2" s="25">
        <f>GETPIVOTDATA("개수 : 지상권자 사용 동의서 누락",$A$3)</f>
        <v>9</v>
      </c>
      <c r="AA2" s="25">
        <f>GETPIVOTDATA("개수 : 대지종횡단면도 누락",$A$3)</f>
        <v>8</v>
      </c>
      <c r="AB2" s="25">
        <f>GETPIVOTDATA("개수 : 허가조서 누락",$A$3)</f>
        <v>4</v>
      </c>
      <c r="AC2" s="25">
        <f>GETPIVOTDATA("개수 : 건축주 신상정보 누락",$A$3)</f>
        <v>6</v>
      </c>
      <c r="AD2" s="25">
        <f>GETPIVOTDATA("개수 : 성장관리방안 체크리스트 누락",$A$3)</f>
        <v>6</v>
      </c>
      <c r="AE2" s="25">
        <f>GETPIVOTDATA("개수 : 세움터 설계도서 인증 누락",$A$3)</f>
        <v>6</v>
      </c>
      <c r="AF2" s="25">
        <f>GETPIVOTDATA("개수 : 오우수처리계획도면 누락",$A$3)</f>
        <v>7</v>
      </c>
      <c r="AG2" s="25">
        <f>GETPIVOTDATA("개수 : 정북방향 일조권 검토 내역서 누락",$A$3)</f>
        <v>7</v>
      </c>
      <c r="AH2" s="25">
        <f>GETPIVOTDATA("개수 : 용도지역/지구 입력누락",$A$3)</f>
        <v>5</v>
      </c>
      <c r="AI2" s="25">
        <f>GETPIVOTDATA("개수 : 진출입계획, 주차계획도면 누락",$A$3)</f>
        <v>4</v>
      </c>
      <c r="AJ2" s="25">
        <f>GETPIVOTDATA("개수 : 공작물축조신고서 구간별로 신청 누락",$A$3)</f>
        <v>3</v>
      </c>
      <c r="AK2" s="25">
        <f>GETPIVOTDATA("개수 : 에너지절약계획서 미인증",$A$3)</f>
        <v>1</v>
      </c>
      <c r="AL2" s="25">
        <f>GETPIVOTDATA("개수 : 주택건설사업계획승인 허가취소된 증빙서류 누락",$A$3)</f>
        <v>2</v>
      </c>
      <c r="AM2" s="25">
        <f>GETPIVOTDATA("개수 : 구조계산서와 구조도면 상이",$A$3)</f>
        <v>6</v>
      </c>
      <c r="AN2" s="25">
        <f>GETPIVOTDATA("개수 : 건폐율/용적률 3째자리에서 반올림",$A$3)</f>
        <v>4</v>
      </c>
      <c r="AO2" s="25">
        <f>GETPIVOTDATA("개수 : 신청서 오류",$A$3)</f>
        <v>25</v>
      </c>
      <c r="AP2" s="25">
        <f>GETPIVOTDATA("개수 : 구조안전확인서 연면적, 높이, 지역계수 등 오류",$A$3)</f>
        <v>29</v>
      </c>
      <c r="AQ2" s="25">
        <f>GETPIVOTDATA("개수 : 구조안전확인서 작성자 오류",$A$3)</f>
        <v>2</v>
      </c>
      <c r="AR2" s="25">
        <f>GETPIVOTDATA("개수 : 대지안의 공지 기준 위반",$A$3)</f>
        <v>7</v>
      </c>
      <c r="AS2" s="25">
        <f>GETPIVOTDATA("개수 : 건축과 토목도면 주차구획 상이",$A$3)</f>
        <v>10</v>
      </c>
      <c r="AT2" s="25">
        <f>GETPIVOTDATA("개수 : 대지종횡단면도 경사도 표기",$A$3)</f>
        <v>8</v>
      </c>
      <c r="AU2" s="25">
        <f>GETPIVOTDATA("개수 : 반자높이 표기 누락",$A$3)</f>
        <v>16</v>
      </c>
      <c r="AV2" s="25">
        <f>GETPIVOTDATA("개수 : 복합자재확인서 열관류율 누락",$A$3)</f>
        <v>16</v>
      </c>
      <c r="AW2" s="25">
        <f>GETPIVOTDATA("개수 : 대지종단면도상 기존옹벽 표기 누락",$A$3)</f>
        <v>6</v>
      </c>
      <c r="AX2" s="25">
        <f>GETPIVOTDATA("개수 : 외벽마감재료 불연재료 미표기",$A$3)</f>
        <v>20</v>
      </c>
      <c r="AY2" s="25">
        <f>GETPIVOTDATA("개수 : 공작물 축조신고 미작성",$A$3)</f>
        <v>12</v>
      </c>
      <c r="AZ2" s="25">
        <f>GETPIVOTDATA("개수 : 입면과 배치도상 공작물 불일치",$A$3)</f>
        <v>1</v>
      </c>
      <c r="BA2" s="25">
        <f>GETPIVOTDATA("개수 : 층간바닥설계 오류",$A$3)</f>
        <v>5</v>
      </c>
      <c r="BB2" s="25">
        <f>GETPIVOTDATA("개수 : 배치도에 인접대지경계선 치수 표기",$A$3)</f>
        <v>6</v>
      </c>
      <c r="BC2" s="25">
        <f>GETPIVOTDATA("개수 : 토목도면과 오우수계획도면 불일치",$A$3)</f>
        <v>1</v>
      </c>
      <c r="BD2" s="25">
        <f>GETPIVOTDATA("개수 : 마감재료표 단면도에 표기 누락",$A$3)</f>
        <v>3</v>
      </c>
      <c r="BE2" s="25">
        <f>GETPIVOTDATA("개수 : 단열재 등급 누락",$A$3)</f>
        <v>4</v>
      </c>
      <c r="BF2" s="25">
        <f>GETPIVOTDATA("개수 : 오우수관로 최종방류구 미표기",$A$3)</f>
        <v>3</v>
      </c>
      <c r="BG2" s="25">
        <f>GETPIVOTDATA("개수 : 도로지정탭 미입력",$A$3)</f>
        <v>8</v>
      </c>
      <c r="BH2" s="25">
        <f>GETPIVOTDATA("개수 : 3미터마다 가중지표선 표기누락",$A$3)</f>
        <v>7</v>
      </c>
      <c r="BI2" s="25">
        <f>GETPIVOTDATA("개수 : 석축경사도 표기 누락",$A$3)</f>
        <v>2</v>
      </c>
      <c r="BJ2" s="25">
        <f>GETPIVOTDATA("개수 : 배치도 대지종횡단면도 레벨 불일치",$A$3)</f>
        <v>11</v>
      </c>
      <c r="BK2" s="25">
        <f>GETPIVOTDATA("개수 : 배치도에 도시계획도로 표기 누락",$A$3)</f>
        <v>4</v>
      </c>
      <c r="BL2" s="25">
        <f>GETPIVOTDATA("개수 : 차로진입구간 경사도 미표기",$A$3)</f>
        <v>2</v>
      </c>
      <c r="BM2" s="25">
        <f>GETPIVOTDATA("개수 : 접지면적 솔리드 해치 표기 누락",$A$3)</f>
        <v>2</v>
      </c>
      <c r="BN2" s="25">
        <f>GETPIVOTDATA("개수 : 배치도상 도로점용구간 표기 누락",$A$3)</f>
        <v>4</v>
      </c>
      <c r="BO2" s="25">
        <f>GETPIVOTDATA("개수 : 단열재 설계 오류",$A$3)</f>
        <v>28</v>
      </c>
      <c r="BP2" s="25">
        <f>GETPIVOTDATA("개수 : 주차구획 면적 오류",$A$3)</f>
        <v>4</v>
      </c>
      <c r="BQ2" s="25">
        <f>GETPIVOTDATA("개수 : 면적산출 오류",$A$3)</f>
        <v>57</v>
      </c>
      <c r="BR2" s="25">
        <f>GETPIVOTDATA("개수 : 차면시설 설계누락",$A$3)</f>
        <v>15</v>
      </c>
      <c r="BS2" s="25">
        <f>GETPIVOTDATA("개수 : 가스저장설비이격기준",$A$3)</f>
        <v>2</v>
      </c>
      <c r="BT2" s="25">
        <f>GETPIVOTDATA("개수 : 개요와 신청서의 건축물 높이 불일치",$A$3)</f>
        <v>12</v>
      </c>
      <c r="BU2" s="25">
        <f>GETPIVOTDATA("개수 : 조경면적 최소길이 1미터 위반",$A$3)</f>
        <v>1</v>
      </c>
      <c r="BV2" s="25">
        <f>GETPIVOTDATA("개수 : 범죄예방설계가이드라인에 따른 설계적용 누락",$A$3)</f>
        <v>6</v>
      </c>
      <c r="BW2" s="25">
        <f>GETPIVOTDATA("개수 : 지구단위계획 지침상 지하층 설치 불가",$A$3)</f>
        <v>2</v>
      </c>
      <c r="BX2" s="25">
        <f>GETPIVOTDATA("개수 : 구조안전확인서 kbc2016 사용 위반",$A$3)</f>
        <v>21</v>
      </c>
      <c r="BY2" s="25">
        <f>GETPIVOTDATA("개수 : 발코니확장 전 거실 2.1미터 확보 위반",$A$3)</f>
        <v>4</v>
      </c>
      <c r="BZ2" s="25">
        <f>GETPIVOTDATA("개수 : 지표면가중평균선에서 높이 산정",$A$3)</f>
        <v>3</v>
      </c>
      <c r="CA2" s="25">
        <f>GETPIVOTDATA("개수 : 기타(안전)",$A$3)</f>
        <v>1</v>
      </c>
    </row>
    <row r="3" spans="1:79" x14ac:dyDescent="0.3">
      <c r="A3" s="11" t="s">
        <v>642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  <c r="BO3" t="s">
        <v>66</v>
      </c>
      <c r="BP3" t="s">
        <v>67</v>
      </c>
      <c r="BQ3" t="s">
        <v>68</v>
      </c>
      <c r="BR3" t="s">
        <v>69</v>
      </c>
      <c r="BS3" t="s">
        <v>70</v>
      </c>
      <c r="BT3" t="s">
        <v>71</v>
      </c>
      <c r="BU3" t="s">
        <v>72</v>
      </c>
      <c r="BV3" t="s">
        <v>73</v>
      </c>
      <c r="BW3" t="s">
        <v>74</v>
      </c>
      <c r="BX3" t="s">
        <v>75</v>
      </c>
      <c r="BY3" t="s">
        <v>76</v>
      </c>
      <c r="BZ3" t="s">
        <v>77</v>
      </c>
      <c r="CA3" t="s">
        <v>78</v>
      </c>
    </row>
    <row r="4" spans="1:79" x14ac:dyDescent="0.3">
      <c r="A4" s="12" t="s">
        <v>79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</row>
    <row r="5" spans="1:79" x14ac:dyDescent="0.3">
      <c r="A5" s="13" t="s">
        <v>663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</row>
    <row r="6" spans="1:79" x14ac:dyDescent="0.3">
      <c r="A6" s="15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</row>
    <row r="7" spans="1:79" x14ac:dyDescent="0.3">
      <c r="A7" s="12" t="s">
        <v>80</v>
      </c>
      <c r="B7" s="14"/>
      <c r="C7" s="14"/>
      <c r="D7" s="14">
        <v>1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>
        <v>1</v>
      </c>
      <c r="S7" s="14"/>
      <c r="T7" s="14"/>
      <c r="U7" s="14"/>
      <c r="V7" s="14"/>
      <c r="W7" s="14"/>
      <c r="X7" s="14"/>
      <c r="Y7" s="14"/>
      <c r="Z7" s="14"/>
      <c r="AA7" s="14"/>
      <c r="AB7" s="14">
        <v>1</v>
      </c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>
        <v>1</v>
      </c>
      <c r="BR7" s="14"/>
      <c r="BS7" s="14"/>
      <c r="BT7" s="14"/>
      <c r="BU7" s="14"/>
      <c r="BV7" s="14">
        <v>1</v>
      </c>
      <c r="BW7" s="14"/>
      <c r="BX7" s="14"/>
      <c r="BY7" s="14"/>
      <c r="BZ7" s="14"/>
      <c r="CA7" s="14"/>
    </row>
    <row r="8" spans="1:79" x14ac:dyDescent="0.3">
      <c r="A8" s="13" t="s">
        <v>657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</row>
    <row r="9" spans="1:79" x14ac:dyDescent="0.3">
      <c r="A9" s="15">
        <v>2</v>
      </c>
      <c r="B9" s="14"/>
      <c r="C9" s="14"/>
      <c r="D9" s="14">
        <v>1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>
        <v>1</v>
      </c>
      <c r="S9" s="14"/>
      <c r="T9" s="14"/>
      <c r="U9" s="14"/>
      <c r="V9" s="14"/>
      <c r="W9" s="14"/>
      <c r="X9" s="14"/>
      <c r="Y9" s="14"/>
      <c r="Z9" s="14"/>
      <c r="AA9" s="14"/>
      <c r="AB9" s="14">
        <v>1</v>
      </c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>
        <v>1</v>
      </c>
      <c r="BR9" s="14"/>
      <c r="BS9" s="14"/>
      <c r="BT9" s="14"/>
      <c r="BU9" s="14"/>
      <c r="BV9" s="14">
        <v>1</v>
      </c>
      <c r="BW9" s="14"/>
      <c r="BX9" s="14"/>
      <c r="BY9" s="14"/>
      <c r="BZ9" s="14"/>
      <c r="CA9" s="14"/>
    </row>
    <row r="10" spans="1:79" x14ac:dyDescent="0.3">
      <c r="A10" s="12" t="s">
        <v>81</v>
      </c>
      <c r="B10" s="14">
        <v>38</v>
      </c>
      <c r="C10" s="14">
        <v>40</v>
      </c>
      <c r="D10" s="14">
        <v>8</v>
      </c>
      <c r="E10" s="14"/>
      <c r="F10" s="14">
        <v>24</v>
      </c>
      <c r="G10" s="14">
        <v>6</v>
      </c>
      <c r="H10" s="14">
        <v>12</v>
      </c>
      <c r="I10" s="14">
        <v>10</v>
      </c>
      <c r="J10" s="14">
        <v>6</v>
      </c>
      <c r="K10" s="14"/>
      <c r="L10" s="14">
        <v>5</v>
      </c>
      <c r="M10" s="14">
        <v>1</v>
      </c>
      <c r="N10" s="14">
        <v>25</v>
      </c>
      <c r="O10" s="14">
        <v>1</v>
      </c>
      <c r="P10" s="14">
        <v>3</v>
      </c>
      <c r="Q10" s="14">
        <v>25</v>
      </c>
      <c r="R10" s="14">
        <v>16</v>
      </c>
      <c r="S10" s="14">
        <v>26</v>
      </c>
      <c r="T10" s="14">
        <v>7</v>
      </c>
      <c r="U10" s="14">
        <v>9</v>
      </c>
      <c r="V10" s="14">
        <v>1</v>
      </c>
      <c r="W10" s="14">
        <v>3</v>
      </c>
      <c r="X10" s="14">
        <v>3</v>
      </c>
      <c r="Y10" s="14">
        <v>2</v>
      </c>
      <c r="Z10" s="14">
        <v>5</v>
      </c>
      <c r="AA10" s="14">
        <v>4</v>
      </c>
      <c r="AB10" s="14"/>
      <c r="AC10" s="14">
        <v>5</v>
      </c>
      <c r="AD10" s="14">
        <v>5</v>
      </c>
      <c r="AE10" s="14">
        <v>5</v>
      </c>
      <c r="AF10" s="14">
        <v>6</v>
      </c>
      <c r="AG10" s="14">
        <v>7</v>
      </c>
      <c r="AH10" s="14">
        <v>4</v>
      </c>
      <c r="AI10" s="14"/>
      <c r="AJ10" s="14">
        <v>2</v>
      </c>
      <c r="AK10" s="14"/>
      <c r="AL10" s="14">
        <v>1</v>
      </c>
      <c r="AM10" s="14">
        <v>5</v>
      </c>
      <c r="AN10" s="14">
        <v>4</v>
      </c>
      <c r="AO10" s="14">
        <v>15</v>
      </c>
      <c r="AP10" s="14">
        <v>21</v>
      </c>
      <c r="AQ10" s="14">
        <v>2</v>
      </c>
      <c r="AR10" s="14">
        <v>4</v>
      </c>
      <c r="AS10" s="14">
        <v>7</v>
      </c>
      <c r="AT10" s="14">
        <v>7</v>
      </c>
      <c r="AU10" s="14">
        <v>16</v>
      </c>
      <c r="AV10" s="14">
        <v>16</v>
      </c>
      <c r="AW10" s="14">
        <v>5</v>
      </c>
      <c r="AX10" s="14">
        <v>14</v>
      </c>
      <c r="AY10" s="14">
        <v>12</v>
      </c>
      <c r="AZ10" s="14">
        <v>1</v>
      </c>
      <c r="BA10" s="14">
        <v>4</v>
      </c>
      <c r="BB10" s="14">
        <v>4</v>
      </c>
      <c r="BC10" s="14">
        <v>1</v>
      </c>
      <c r="BD10" s="14">
        <v>3</v>
      </c>
      <c r="BE10" s="14">
        <v>3</v>
      </c>
      <c r="BF10" s="14">
        <v>3</v>
      </c>
      <c r="BG10" s="14">
        <v>6</v>
      </c>
      <c r="BH10" s="14">
        <v>7</v>
      </c>
      <c r="BI10" s="14">
        <v>2</v>
      </c>
      <c r="BJ10" s="14">
        <v>9</v>
      </c>
      <c r="BK10" s="14">
        <v>1</v>
      </c>
      <c r="BL10" s="14">
        <v>1</v>
      </c>
      <c r="BM10" s="14">
        <v>1</v>
      </c>
      <c r="BN10" s="14">
        <v>2</v>
      </c>
      <c r="BO10" s="14">
        <v>20</v>
      </c>
      <c r="BP10" s="14">
        <v>2</v>
      </c>
      <c r="BQ10" s="14">
        <v>46</v>
      </c>
      <c r="BR10" s="14">
        <v>14</v>
      </c>
      <c r="BS10" s="14">
        <v>2</v>
      </c>
      <c r="BT10" s="14">
        <v>11</v>
      </c>
      <c r="BU10" s="14">
        <v>1</v>
      </c>
      <c r="BV10" s="14"/>
      <c r="BW10" s="14">
        <v>1</v>
      </c>
      <c r="BX10" s="14">
        <v>21</v>
      </c>
      <c r="BY10" s="14">
        <v>4</v>
      </c>
      <c r="BZ10" s="14">
        <v>3</v>
      </c>
      <c r="CA10" s="14"/>
    </row>
    <row r="11" spans="1:79" x14ac:dyDescent="0.3">
      <c r="A11" s="13" t="s">
        <v>663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</row>
    <row r="12" spans="1:79" x14ac:dyDescent="0.3">
      <c r="A12" s="15">
        <v>2</v>
      </c>
      <c r="B12" s="14">
        <v>1</v>
      </c>
      <c r="C12" s="14">
        <v>3</v>
      </c>
      <c r="D12" s="14"/>
      <c r="E12" s="14"/>
      <c r="F12" s="14">
        <v>1</v>
      </c>
      <c r="G12" s="14">
        <v>1</v>
      </c>
      <c r="H12" s="14">
        <v>4</v>
      </c>
      <c r="I12" s="14"/>
      <c r="J12" s="14"/>
      <c r="K12" s="14"/>
      <c r="L12" s="14"/>
      <c r="M12" s="14"/>
      <c r="N12" s="14">
        <v>3</v>
      </c>
      <c r="O12" s="14"/>
      <c r="P12" s="14"/>
      <c r="Q12" s="14"/>
      <c r="R12" s="14"/>
      <c r="S12" s="14">
        <v>2</v>
      </c>
      <c r="T12" s="14"/>
      <c r="U12" s="14">
        <v>2</v>
      </c>
      <c r="V12" s="14"/>
      <c r="W12" s="14"/>
      <c r="X12" s="14"/>
      <c r="Y12" s="14"/>
      <c r="Z12" s="14"/>
      <c r="AA12" s="14"/>
      <c r="AB12" s="14"/>
      <c r="AC12" s="14"/>
      <c r="AD12" s="14"/>
      <c r="AE12" s="14">
        <v>1</v>
      </c>
      <c r="AF12" s="14">
        <v>2</v>
      </c>
      <c r="AG12" s="14"/>
      <c r="AH12" s="14"/>
      <c r="AI12" s="14"/>
      <c r="AJ12" s="14"/>
      <c r="AK12" s="14"/>
      <c r="AL12" s="14">
        <v>1</v>
      </c>
      <c r="AM12" s="14"/>
      <c r="AN12" s="14"/>
      <c r="AO12" s="14">
        <v>3</v>
      </c>
      <c r="AP12" s="14"/>
      <c r="AQ12" s="14"/>
      <c r="AR12" s="14"/>
      <c r="AS12" s="14">
        <v>1</v>
      </c>
      <c r="AT12" s="14"/>
      <c r="AU12" s="14"/>
      <c r="AV12" s="14"/>
      <c r="AW12" s="14"/>
      <c r="AX12" s="14"/>
      <c r="AY12" s="14"/>
      <c r="AZ12" s="14"/>
      <c r="BA12" s="14"/>
      <c r="BB12" s="14">
        <v>1</v>
      </c>
      <c r="BC12" s="14"/>
      <c r="BD12" s="14"/>
      <c r="BE12" s="14"/>
      <c r="BF12" s="14"/>
      <c r="BG12" s="14">
        <v>3</v>
      </c>
      <c r="BH12" s="14"/>
      <c r="BI12" s="14"/>
      <c r="BJ12" s="14">
        <v>2</v>
      </c>
      <c r="BK12" s="14"/>
      <c r="BL12" s="14"/>
      <c r="BM12" s="14"/>
      <c r="BN12" s="14">
        <v>1</v>
      </c>
      <c r="BO12" s="14">
        <v>3</v>
      </c>
      <c r="BP12" s="14"/>
      <c r="BQ12" s="14">
        <v>2</v>
      </c>
      <c r="BR12" s="14"/>
      <c r="BS12" s="14"/>
      <c r="BT12" s="14"/>
      <c r="BU12" s="14"/>
      <c r="BV12" s="14"/>
      <c r="BW12" s="14"/>
      <c r="BX12" s="14"/>
      <c r="BY12" s="14"/>
      <c r="BZ12" s="14"/>
      <c r="CA12" s="14"/>
    </row>
    <row r="13" spans="1:79" x14ac:dyDescent="0.3">
      <c r="A13" s="13" t="s">
        <v>645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</row>
    <row r="14" spans="1:79" x14ac:dyDescent="0.3">
      <c r="A14" s="15">
        <v>1</v>
      </c>
      <c r="B14" s="14">
        <v>6</v>
      </c>
      <c r="C14" s="14">
        <v>1</v>
      </c>
      <c r="D14" s="14"/>
      <c r="E14" s="14"/>
      <c r="F14" s="14"/>
      <c r="G14" s="14"/>
      <c r="H14" s="14">
        <v>4</v>
      </c>
      <c r="I14" s="14">
        <v>5</v>
      </c>
      <c r="J14" s="14">
        <v>4</v>
      </c>
      <c r="K14" s="14"/>
      <c r="L14" s="14">
        <v>1</v>
      </c>
      <c r="M14" s="14"/>
      <c r="N14" s="14"/>
      <c r="O14" s="14"/>
      <c r="P14" s="14"/>
      <c r="Q14" s="14">
        <v>4</v>
      </c>
      <c r="R14" s="14"/>
      <c r="S14" s="14">
        <v>1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>
        <v>4</v>
      </c>
      <c r="AN14" s="14">
        <v>4</v>
      </c>
      <c r="AO14" s="14">
        <v>2</v>
      </c>
      <c r="AP14" s="14">
        <v>3</v>
      </c>
      <c r="AQ14" s="14">
        <v>1</v>
      </c>
      <c r="AR14" s="14">
        <v>1</v>
      </c>
      <c r="AS14" s="14">
        <v>1</v>
      </c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>
        <v>1</v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>
        <v>1</v>
      </c>
      <c r="BP14" s="14"/>
      <c r="BQ14" s="14">
        <v>5</v>
      </c>
      <c r="BR14" s="14"/>
      <c r="BS14" s="14"/>
      <c r="BT14" s="14">
        <v>1</v>
      </c>
      <c r="BU14" s="14"/>
      <c r="BV14" s="14"/>
      <c r="BW14" s="14"/>
      <c r="BX14" s="14">
        <v>1</v>
      </c>
      <c r="BY14" s="14"/>
      <c r="BZ14" s="14"/>
      <c r="CA14" s="14"/>
    </row>
    <row r="15" spans="1:79" x14ac:dyDescent="0.3">
      <c r="A15" s="15">
        <v>2</v>
      </c>
      <c r="B15" s="14">
        <v>4</v>
      </c>
      <c r="C15" s="14">
        <v>6</v>
      </c>
      <c r="D15" s="14">
        <v>2</v>
      </c>
      <c r="E15" s="14"/>
      <c r="F15" s="14">
        <v>10</v>
      </c>
      <c r="G15" s="14"/>
      <c r="H15" s="14">
        <v>1</v>
      </c>
      <c r="I15" s="14">
        <v>1</v>
      </c>
      <c r="J15" s="14"/>
      <c r="K15" s="14"/>
      <c r="L15" s="14">
        <v>1</v>
      </c>
      <c r="M15" s="14"/>
      <c r="N15" s="14">
        <v>5</v>
      </c>
      <c r="O15" s="14">
        <v>1</v>
      </c>
      <c r="P15" s="14">
        <v>1</v>
      </c>
      <c r="Q15" s="14">
        <v>1</v>
      </c>
      <c r="R15" s="14">
        <v>1</v>
      </c>
      <c r="S15" s="14">
        <v>7</v>
      </c>
      <c r="T15" s="14">
        <v>1</v>
      </c>
      <c r="U15" s="14">
        <v>2</v>
      </c>
      <c r="V15" s="14">
        <v>1</v>
      </c>
      <c r="W15" s="14">
        <v>3</v>
      </c>
      <c r="X15" s="14">
        <v>1</v>
      </c>
      <c r="Y15" s="14">
        <v>2</v>
      </c>
      <c r="Z15" s="14">
        <v>3</v>
      </c>
      <c r="AA15" s="14">
        <v>1</v>
      </c>
      <c r="AB15" s="14"/>
      <c r="AC15" s="14">
        <v>4</v>
      </c>
      <c r="AD15" s="14">
        <v>4</v>
      </c>
      <c r="AE15" s="14"/>
      <c r="AF15" s="14">
        <v>3</v>
      </c>
      <c r="AG15" s="14">
        <v>4</v>
      </c>
      <c r="AH15" s="14"/>
      <c r="AI15" s="14"/>
      <c r="AJ15" s="14"/>
      <c r="AK15" s="14"/>
      <c r="AL15" s="14"/>
      <c r="AM15" s="14">
        <v>1</v>
      </c>
      <c r="AN15" s="14"/>
      <c r="AO15" s="14">
        <v>2</v>
      </c>
      <c r="AP15" s="14">
        <v>3</v>
      </c>
      <c r="AQ15" s="14"/>
      <c r="AR15" s="14">
        <v>1</v>
      </c>
      <c r="AS15" s="14"/>
      <c r="AT15" s="14">
        <v>3</v>
      </c>
      <c r="AU15" s="14">
        <v>1</v>
      </c>
      <c r="AV15" s="14">
        <v>1</v>
      </c>
      <c r="AW15" s="14">
        <v>2</v>
      </c>
      <c r="AX15" s="14">
        <v>6</v>
      </c>
      <c r="AY15" s="14">
        <v>4</v>
      </c>
      <c r="AZ15" s="14">
        <v>1</v>
      </c>
      <c r="BA15" s="14">
        <v>2</v>
      </c>
      <c r="BB15" s="14">
        <v>3</v>
      </c>
      <c r="BC15" s="14"/>
      <c r="BD15" s="14">
        <v>2</v>
      </c>
      <c r="BE15" s="14">
        <v>2</v>
      </c>
      <c r="BF15" s="14">
        <v>2</v>
      </c>
      <c r="BG15" s="14">
        <v>1</v>
      </c>
      <c r="BH15" s="14"/>
      <c r="BI15" s="14"/>
      <c r="BJ15" s="14">
        <v>3</v>
      </c>
      <c r="BK15" s="14"/>
      <c r="BL15" s="14">
        <v>1</v>
      </c>
      <c r="BM15" s="14"/>
      <c r="BN15" s="14"/>
      <c r="BO15" s="14">
        <v>7</v>
      </c>
      <c r="BP15" s="14">
        <v>1</v>
      </c>
      <c r="BQ15" s="14">
        <v>10</v>
      </c>
      <c r="BR15" s="14">
        <v>10</v>
      </c>
      <c r="BS15" s="14">
        <v>2</v>
      </c>
      <c r="BT15" s="14">
        <v>2</v>
      </c>
      <c r="BU15" s="14">
        <v>1</v>
      </c>
      <c r="BV15" s="14"/>
      <c r="BW15" s="14">
        <v>1</v>
      </c>
      <c r="BX15" s="14">
        <v>1</v>
      </c>
      <c r="BY15" s="14">
        <v>2</v>
      </c>
      <c r="BZ15" s="14">
        <v>1</v>
      </c>
      <c r="CA15" s="14"/>
    </row>
    <row r="16" spans="1:79" x14ac:dyDescent="0.3">
      <c r="A16" s="15">
        <v>3</v>
      </c>
      <c r="B16" s="14">
        <v>13</v>
      </c>
      <c r="C16" s="14">
        <v>12</v>
      </c>
      <c r="D16" s="14">
        <v>2</v>
      </c>
      <c r="E16" s="14"/>
      <c r="F16" s="14">
        <v>5</v>
      </c>
      <c r="G16" s="14"/>
      <c r="H16" s="14"/>
      <c r="I16" s="14"/>
      <c r="J16" s="14"/>
      <c r="K16" s="14"/>
      <c r="L16" s="14"/>
      <c r="M16" s="14">
        <v>1</v>
      </c>
      <c r="N16" s="14">
        <v>8</v>
      </c>
      <c r="O16" s="14"/>
      <c r="P16" s="14"/>
      <c r="Q16" s="14">
        <v>8</v>
      </c>
      <c r="R16" s="14">
        <v>8</v>
      </c>
      <c r="S16" s="14">
        <v>7</v>
      </c>
      <c r="T16" s="14"/>
      <c r="U16" s="14">
        <v>1</v>
      </c>
      <c r="V16" s="14"/>
      <c r="W16" s="14"/>
      <c r="X16" s="14"/>
      <c r="Y16" s="14"/>
      <c r="Z16" s="14">
        <v>1</v>
      </c>
      <c r="AA16" s="14">
        <v>2</v>
      </c>
      <c r="AB16" s="14"/>
      <c r="AC16" s="14"/>
      <c r="AD16" s="14"/>
      <c r="AE16" s="14"/>
      <c r="AF16" s="14"/>
      <c r="AG16" s="14"/>
      <c r="AH16" s="14">
        <v>2</v>
      </c>
      <c r="AI16" s="14"/>
      <c r="AJ16" s="14">
        <v>1</v>
      </c>
      <c r="AK16" s="14"/>
      <c r="AL16" s="14"/>
      <c r="AM16" s="14"/>
      <c r="AN16" s="14"/>
      <c r="AO16" s="14">
        <v>2</v>
      </c>
      <c r="AP16" s="14">
        <v>9</v>
      </c>
      <c r="AQ16" s="14">
        <v>1</v>
      </c>
      <c r="AR16" s="14"/>
      <c r="AS16" s="14">
        <v>1</v>
      </c>
      <c r="AT16" s="14">
        <v>1</v>
      </c>
      <c r="AU16" s="14">
        <v>8</v>
      </c>
      <c r="AV16" s="14">
        <v>8</v>
      </c>
      <c r="AW16" s="14">
        <v>1</v>
      </c>
      <c r="AX16" s="14">
        <v>3</v>
      </c>
      <c r="AY16" s="14">
        <v>2</v>
      </c>
      <c r="AZ16" s="14"/>
      <c r="BA16" s="14">
        <v>1</v>
      </c>
      <c r="BB16" s="14"/>
      <c r="BC16" s="14"/>
      <c r="BD16" s="14">
        <v>1</v>
      </c>
      <c r="BE16" s="14"/>
      <c r="BF16" s="14"/>
      <c r="BG16" s="14"/>
      <c r="BH16" s="14">
        <v>1</v>
      </c>
      <c r="BI16" s="14"/>
      <c r="BJ16" s="14"/>
      <c r="BK16" s="14"/>
      <c r="BL16" s="14"/>
      <c r="BM16" s="14"/>
      <c r="BN16" s="14">
        <v>1</v>
      </c>
      <c r="BO16" s="14">
        <v>1</v>
      </c>
      <c r="BP16" s="14"/>
      <c r="BQ16" s="14">
        <v>11</v>
      </c>
      <c r="BR16" s="14"/>
      <c r="BS16" s="14"/>
      <c r="BT16" s="14">
        <v>6</v>
      </c>
      <c r="BU16" s="14"/>
      <c r="BV16" s="14"/>
      <c r="BW16" s="14"/>
      <c r="BX16" s="14">
        <v>8</v>
      </c>
      <c r="BY16" s="14">
        <v>1</v>
      </c>
      <c r="BZ16" s="14"/>
      <c r="CA16" s="14"/>
    </row>
    <row r="17" spans="1:79" x14ac:dyDescent="0.3">
      <c r="A17" s="13" t="s">
        <v>647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</row>
    <row r="18" spans="1:79" x14ac:dyDescent="0.3">
      <c r="A18" s="15">
        <v>2</v>
      </c>
      <c r="B18" s="14">
        <v>2</v>
      </c>
      <c r="C18" s="14">
        <v>2</v>
      </c>
      <c r="D18" s="14">
        <v>3</v>
      </c>
      <c r="E18" s="14"/>
      <c r="F18" s="14"/>
      <c r="G18" s="14"/>
      <c r="H18" s="14"/>
      <c r="I18" s="14">
        <v>1</v>
      </c>
      <c r="J18" s="14"/>
      <c r="K18" s="14"/>
      <c r="L18" s="14"/>
      <c r="M18" s="14"/>
      <c r="N18" s="14">
        <v>1</v>
      </c>
      <c r="O18" s="14"/>
      <c r="P18" s="14"/>
      <c r="Q18" s="14"/>
      <c r="R18" s="14"/>
      <c r="S18" s="14">
        <v>4</v>
      </c>
      <c r="T18" s="14">
        <v>1</v>
      </c>
      <c r="U18" s="14"/>
      <c r="V18" s="14"/>
      <c r="W18" s="14"/>
      <c r="X18" s="14"/>
      <c r="Y18" s="14"/>
      <c r="Z18" s="14"/>
      <c r="AA18" s="14">
        <v>1</v>
      </c>
      <c r="AB18" s="14"/>
      <c r="AC18" s="14">
        <v>1</v>
      </c>
      <c r="AD18" s="14">
        <v>1</v>
      </c>
      <c r="AE18" s="14"/>
      <c r="AF18" s="14"/>
      <c r="AG18" s="14">
        <v>1</v>
      </c>
      <c r="AH18" s="14"/>
      <c r="AI18" s="14"/>
      <c r="AJ18" s="14"/>
      <c r="AK18" s="14"/>
      <c r="AL18" s="14"/>
      <c r="AM18" s="14"/>
      <c r="AN18" s="14"/>
      <c r="AO18" s="14">
        <v>2</v>
      </c>
      <c r="AP18" s="14">
        <v>3</v>
      </c>
      <c r="AQ18" s="14"/>
      <c r="AR18" s="14"/>
      <c r="AS18" s="14">
        <v>2</v>
      </c>
      <c r="AT18" s="14">
        <v>1</v>
      </c>
      <c r="AU18" s="14"/>
      <c r="AV18" s="14"/>
      <c r="AW18" s="14"/>
      <c r="AX18" s="14"/>
      <c r="AY18" s="14">
        <v>2</v>
      </c>
      <c r="AZ18" s="14"/>
      <c r="BA18" s="14"/>
      <c r="BB18" s="14"/>
      <c r="BC18" s="14">
        <v>1</v>
      </c>
      <c r="BD18" s="14"/>
      <c r="BE18" s="14"/>
      <c r="BF18" s="14">
        <v>1</v>
      </c>
      <c r="BG18" s="14"/>
      <c r="BH18" s="14">
        <v>1</v>
      </c>
      <c r="BI18" s="14">
        <v>1</v>
      </c>
      <c r="BJ18" s="14"/>
      <c r="BK18" s="14"/>
      <c r="BL18" s="14"/>
      <c r="BM18" s="14"/>
      <c r="BN18" s="14"/>
      <c r="BO18" s="14">
        <v>3</v>
      </c>
      <c r="BP18" s="14"/>
      <c r="BQ18" s="14">
        <v>2</v>
      </c>
      <c r="BR18" s="14">
        <v>1</v>
      </c>
      <c r="BS18" s="14"/>
      <c r="BT18" s="14">
        <v>2</v>
      </c>
      <c r="BU18" s="14"/>
      <c r="BV18" s="14"/>
      <c r="BW18" s="14"/>
      <c r="BX18" s="14">
        <v>1</v>
      </c>
      <c r="BY18" s="14">
        <v>1</v>
      </c>
      <c r="BZ18" s="14"/>
      <c r="CA18" s="14"/>
    </row>
    <row r="19" spans="1:79" x14ac:dyDescent="0.3">
      <c r="A19" s="15">
        <v>3</v>
      </c>
      <c r="B19" s="14">
        <v>7</v>
      </c>
      <c r="C19" s="14">
        <v>7</v>
      </c>
      <c r="D19" s="14"/>
      <c r="E19" s="14"/>
      <c r="F19" s="14"/>
      <c r="G19" s="14">
        <v>1</v>
      </c>
      <c r="H19" s="14"/>
      <c r="I19" s="14"/>
      <c r="J19" s="14"/>
      <c r="K19" s="14"/>
      <c r="L19" s="14"/>
      <c r="M19" s="14"/>
      <c r="N19" s="14">
        <v>7</v>
      </c>
      <c r="O19" s="14"/>
      <c r="P19" s="14"/>
      <c r="Q19" s="14">
        <v>7</v>
      </c>
      <c r="R19" s="14">
        <v>7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>
        <v>1</v>
      </c>
      <c r="AK19" s="14"/>
      <c r="AL19" s="14"/>
      <c r="AM19" s="14"/>
      <c r="AN19" s="14"/>
      <c r="AO19" s="14"/>
      <c r="AP19" s="14"/>
      <c r="AQ19" s="14"/>
      <c r="AR19" s="14">
        <v>1</v>
      </c>
      <c r="AS19" s="14"/>
      <c r="AT19" s="14"/>
      <c r="AU19" s="14">
        <v>7</v>
      </c>
      <c r="AV19" s="14">
        <v>7</v>
      </c>
      <c r="AW19" s="14"/>
      <c r="AX19" s="14"/>
      <c r="AY19" s="14">
        <v>1</v>
      </c>
      <c r="AZ19" s="14"/>
      <c r="BA19" s="14"/>
      <c r="BB19" s="14"/>
      <c r="BC19" s="14"/>
      <c r="BD19" s="14"/>
      <c r="BE19" s="14"/>
      <c r="BF19" s="14"/>
      <c r="BG19" s="14">
        <v>1</v>
      </c>
      <c r="BH19" s="14">
        <v>1</v>
      </c>
      <c r="BI19" s="14"/>
      <c r="BJ19" s="14"/>
      <c r="BK19" s="14"/>
      <c r="BL19" s="14"/>
      <c r="BM19" s="14"/>
      <c r="BN19" s="14"/>
      <c r="BO19" s="14"/>
      <c r="BP19" s="14">
        <v>1</v>
      </c>
      <c r="BQ19" s="14">
        <v>8</v>
      </c>
      <c r="BR19" s="14"/>
      <c r="BS19" s="14"/>
      <c r="BT19" s="14"/>
      <c r="BU19" s="14"/>
      <c r="BV19" s="14"/>
      <c r="BW19" s="14"/>
      <c r="BX19" s="14">
        <v>8</v>
      </c>
      <c r="BY19" s="14"/>
      <c r="BZ19" s="14"/>
      <c r="CA19" s="14"/>
    </row>
    <row r="20" spans="1:79" x14ac:dyDescent="0.3">
      <c r="A20" s="13" t="s">
        <v>649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</row>
    <row r="21" spans="1:79" x14ac:dyDescent="0.3">
      <c r="A21" s="15">
        <v>1</v>
      </c>
      <c r="B21" s="14"/>
      <c r="C21" s="14">
        <v>1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>
        <v>1</v>
      </c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</row>
    <row r="22" spans="1:79" x14ac:dyDescent="0.3">
      <c r="A22" s="15">
        <v>2</v>
      </c>
      <c r="B22" s="14">
        <v>2</v>
      </c>
      <c r="C22" s="14">
        <v>2</v>
      </c>
      <c r="D22" s="14"/>
      <c r="E22" s="14"/>
      <c r="F22" s="14">
        <v>3</v>
      </c>
      <c r="G22" s="14"/>
      <c r="H22" s="14">
        <v>1</v>
      </c>
      <c r="I22" s="14">
        <v>2</v>
      </c>
      <c r="J22" s="14"/>
      <c r="K22" s="14"/>
      <c r="L22" s="14">
        <v>1</v>
      </c>
      <c r="M22" s="14"/>
      <c r="N22" s="14"/>
      <c r="O22" s="14"/>
      <c r="P22" s="14">
        <v>1</v>
      </c>
      <c r="Q22" s="14">
        <v>1</v>
      </c>
      <c r="R22" s="14"/>
      <c r="S22" s="14">
        <v>3</v>
      </c>
      <c r="T22" s="14"/>
      <c r="U22" s="14"/>
      <c r="V22" s="14"/>
      <c r="W22" s="14"/>
      <c r="X22" s="14">
        <v>1</v>
      </c>
      <c r="Y22" s="14"/>
      <c r="Z22" s="14"/>
      <c r="AA22" s="14"/>
      <c r="AB22" s="14"/>
      <c r="AC22" s="14"/>
      <c r="AD22" s="14"/>
      <c r="AE22" s="14">
        <v>1</v>
      </c>
      <c r="AF22" s="14"/>
      <c r="AG22" s="14">
        <v>1</v>
      </c>
      <c r="AH22" s="14"/>
      <c r="AI22" s="14"/>
      <c r="AJ22" s="14"/>
      <c r="AK22" s="14"/>
      <c r="AL22" s="14"/>
      <c r="AM22" s="14"/>
      <c r="AN22" s="14"/>
      <c r="AO22" s="14"/>
      <c r="AP22" s="14">
        <v>1</v>
      </c>
      <c r="AQ22" s="14"/>
      <c r="AR22" s="14"/>
      <c r="AS22" s="14">
        <v>2</v>
      </c>
      <c r="AT22" s="14"/>
      <c r="AU22" s="14"/>
      <c r="AV22" s="14"/>
      <c r="AW22" s="14"/>
      <c r="AX22" s="14"/>
      <c r="AY22" s="14">
        <v>1</v>
      </c>
      <c r="AZ22" s="14"/>
      <c r="BA22" s="14"/>
      <c r="BB22" s="14"/>
      <c r="BC22" s="14"/>
      <c r="BD22" s="14"/>
      <c r="BE22" s="14"/>
      <c r="BF22" s="14"/>
      <c r="BG22" s="14"/>
      <c r="BH22" s="14">
        <v>1</v>
      </c>
      <c r="BI22" s="14"/>
      <c r="BJ22" s="14">
        <v>3</v>
      </c>
      <c r="BK22" s="14"/>
      <c r="BL22" s="14"/>
      <c r="BM22" s="14"/>
      <c r="BN22" s="14"/>
      <c r="BO22" s="14">
        <v>1</v>
      </c>
      <c r="BP22" s="14"/>
      <c r="BQ22" s="14">
        <v>3</v>
      </c>
      <c r="BR22" s="14">
        <v>1</v>
      </c>
      <c r="BS22" s="14"/>
      <c r="BT22" s="14"/>
      <c r="BU22" s="14"/>
      <c r="BV22" s="14"/>
      <c r="BW22" s="14"/>
      <c r="BX22" s="14">
        <v>1</v>
      </c>
      <c r="BY22" s="14"/>
      <c r="BZ22" s="14"/>
      <c r="CA22" s="14"/>
    </row>
    <row r="23" spans="1:79" x14ac:dyDescent="0.3">
      <c r="A23" s="15">
        <v>3</v>
      </c>
      <c r="B23" s="14">
        <v>2</v>
      </c>
      <c r="C23" s="14">
        <v>3</v>
      </c>
      <c r="D23" s="14"/>
      <c r="E23" s="14"/>
      <c r="F23" s="14">
        <v>4</v>
      </c>
      <c r="G23" s="14">
        <v>3</v>
      </c>
      <c r="H23" s="14"/>
      <c r="I23" s="14"/>
      <c r="J23" s="14">
        <v>1</v>
      </c>
      <c r="K23" s="14"/>
      <c r="L23" s="14"/>
      <c r="M23" s="14"/>
      <c r="N23" s="14"/>
      <c r="O23" s="14"/>
      <c r="P23" s="14"/>
      <c r="Q23" s="14">
        <v>3</v>
      </c>
      <c r="R23" s="14"/>
      <c r="S23" s="14"/>
      <c r="T23" s="14">
        <v>3</v>
      </c>
      <c r="U23" s="14">
        <v>4</v>
      </c>
      <c r="V23" s="14"/>
      <c r="W23" s="14"/>
      <c r="X23" s="14"/>
      <c r="Y23" s="14"/>
      <c r="Z23" s="14"/>
      <c r="AA23" s="14"/>
      <c r="AB23" s="14"/>
      <c r="AC23" s="14"/>
      <c r="AD23" s="14"/>
      <c r="AE23" s="14">
        <v>3</v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>
        <v>2</v>
      </c>
      <c r="AP23" s="14"/>
      <c r="AQ23" s="14"/>
      <c r="AR23" s="14"/>
      <c r="AS23" s="14"/>
      <c r="AT23" s="14">
        <v>2</v>
      </c>
      <c r="AU23" s="14"/>
      <c r="AV23" s="14"/>
      <c r="AW23" s="14">
        <v>2</v>
      </c>
      <c r="AX23" s="14">
        <v>3</v>
      </c>
      <c r="AY23" s="14"/>
      <c r="AZ23" s="14"/>
      <c r="BA23" s="14"/>
      <c r="BB23" s="14"/>
      <c r="BC23" s="14"/>
      <c r="BD23" s="14"/>
      <c r="BE23" s="14"/>
      <c r="BF23" s="14"/>
      <c r="BG23" s="14"/>
      <c r="BH23" s="14">
        <v>2</v>
      </c>
      <c r="BI23" s="14"/>
      <c r="BJ23" s="14"/>
      <c r="BK23" s="14"/>
      <c r="BL23" s="14"/>
      <c r="BM23" s="14"/>
      <c r="BN23" s="14"/>
      <c r="BO23" s="14">
        <v>2</v>
      </c>
      <c r="BP23" s="14"/>
      <c r="BQ23" s="14">
        <v>1</v>
      </c>
      <c r="BR23" s="14">
        <v>1</v>
      </c>
      <c r="BS23" s="14"/>
      <c r="BT23" s="14"/>
      <c r="BU23" s="14"/>
      <c r="BV23" s="14"/>
      <c r="BW23" s="14"/>
      <c r="BX23" s="14"/>
      <c r="BY23" s="14"/>
      <c r="BZ23" s="14">
        <v>1</v>
      </c>
      <c r="CA23" s="14"/>
    </row>
    <row r="24" spans="1:79" x14ac:dyDescent="0.3">
      <c r="A24" s="15">
        <v>4</v>
      </c>
      <c r="B24" s="14"/>
      <c r="C24" s="14"/>
      <c r="D24" s="14">
        <v>1</v>
      </c>
      <c r="E24" s="14"/>
      <c r="F24" s="14"/>
      <c r="G24" s="14"/>
      <c r="H24" s="14"/>
      <c r="I24" s="14"/>
      <c r="J24" s="14"/>
      <c r="K24" s="14"/>
      <c r="L24" s="14">
        <v>2</v>
      </c>
      <c r="M24" s="14"/>
      <c r="N24" s="14"/>
      <c r="O24" s="14"/>
      <c r="P24" s="14"/>
      <c r="Q24" s="14"/>
      <c r="R24" s="14"/>
      <c r="S24" s="14"/>
      <c r="T24" s="14">
        <v>2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>
        <v>1</v>
      </c>
      <c r="AG24" s="14">
        <v>1</v>
      </c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>
        <v>1</v>
      </c>
      <c r="AS24" s="14"/>
      <c r="AT24" s="14"/>
      <c r="AU24" s="14"/>
      <c r="AV24" s="14"/>
      <c r="AW24" s="14"/>
      <c r="AX24" s="14">
        <v>1</v>
      </c>
      <c r="AY24" s="14"/>
      <c r="AZ24" s="14"/>
      <c r="BA24" s="14">
        <v>1</v>
      </c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>
        <v>1</v>
      </c>
      <c r="BS24" s="14"/>
      <c r="BT24" s="14"/>
      <c r="BU24" s="14"/>
      <c r="BV24" s="14"/>
      <c r="BW24" s="14"/>
      <c r="BX24" s="14"/>
      <c r="BY24" s="14"/>
      <c r="BZ24" s="14"/>
      <c r="CA24" s="14"/>
    </row>
    <row r="25" spans="1:79" x14ac:dyDescent="0.3">
      <c r="A25" s="13" t="s">
        <v>651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</row>
    <row r="26" spans="1:79" x14ac:dyDescent="0.3">
      <c r="A26" s="15">
        <v>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>
        <v>1</v>
      </c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>
        <v>1</v>
      </c>
      <c r="AZ26" s="14"/>
      <c r="BA26" s="14"/>
      <c r="BB26" s="14"/>
      <c r="BC26" s="14"/>
      <c r="BD26" s="14"/>
      <c r="BE26" s="14"/>
      <c r="BF26" s="14"/>
      <c r="BG26" s="14"/>
      <c r="BH26" s="14"/>
      <c r="BI26" s="14">
        <v>1</v>
      </c>
      <c r="BJ26" s="14"/>
      <c r="BK26" s="14"/>
      <c r="BL26" s="14"/>
      <c r="BM26" s="14"/>
      <c r="BN26" s="14"/>
      <c r="BO26" s="14">
        <v>1</v>
      </c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>
        <v>1</v>
      </c>
      <c r="CA26" s="14"/>
    </row>
    <row r="27" spans="1:79" x14ac:dyDescent="0.3">
      <c r="A27" s="15">
        <v>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>
        <v>1</v>
      </c>
      <c r="BR27" s="14"/>
      <c r="BS27" s="14"/>
      <c r="BT27" s="14"/>
      <c r="BU27" s="14"/>
      <c r="BV27" s="14"/>
      <c r="BW27" s="14"/>
      <c r="BX27" s="14"/>
      <c r="BY27" s="14"/>
      <c r="BZ27" s="14"/>
      <c r="CA27" s="14"/>
    </row>
    <row r="28" spans="1:79" x14ac:dyDescent="0.3">
      <c r="A28" s="15">
        <v>3</v>
      </c>
      <c r="B28" s="14">
        <v>1</v>
      </c>
      <c r="C28" s="14"/>
      <c r="D28" s="14"/>
      <c r="E28" s="14"/>
      <c r="F28" s="14"/>
      <c r="G28" s="14"/>
      <c r="H28" s="14"/>
      <c r="I28" s="14"/>
      <c r="J28" s="14">
        <v>1</v>
      </c>
      <c r="K28" s="14"/>
      <c r="L28" s="14"/>
      <c r="M28" s="14"/>
      <c r="N28" s="14"/>
      <c r="O28" s="14"/>
      <c r="P28" s="14"/>
      <c r="Q28" s="14"/>
      <c r="R28" s="14"/>
      <c r="S28" s="14">
        <v>1</v>
      </c>
      <c r="T28" s="14"/>
      <c r="U28" s="14"/>
      <c r="V28" s="14"/>
      <c r="W28" s="14"/>
      <c r="X28" s="14"/>
      <c r="Y28" s="14"/>
      <c r="Z28" s="14">
        <v>1</v>
      </c>
      <c r="AA28" s="14"/>
      <c r="AB28" s="14"/>
      <c r="AC28" s="14"/>
      <c r="AD28" s="14"/>
      <c r="AE28" s="14"/>
      <c r="AF28" s="14"/>
      <c r="AG28" s="14"/>
      <c r="AH28" s="14">
        <v>1</v>
      </c>
      <c r="AI28" s="14"/>
      <c r="AJ28" s="14"/>
      <c r="AK28" s="14"/>
      <c r="AL28" s="14"/>
      <c r="AM28" s="14"/>
      <c r="AN28" s="14"/>
      <c r="AO28" s="14">
        <v>1</v>
      </c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>
        <v>1</v>
      </c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</row>
    <row r="29" spans="1:79" x14ac:dyDescent="0.3">
      <c r="A29" s="13" t="s">
        <v>653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</row>
    <row r="30" spans="1:79" x14ac:dyDescent="0.3">
      <c r="A30" s="15">
        <v>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>
        <v>1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>
        <v>1</v>
      </c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>
        <v>1</v>
      </c>
      <c r="BR30" s="14"/>
      <c r="BS30" s="14"/>
      <c r="BT30" s="14"/>
      <c r="BU30" s="14"/>
      <c r="BV30" s="14"/>
      <c r="BW30" s="14"/>
      <c r="BX30" s="14"/>
      <c r="BY30" s="14"/>
      <c r="BZ30" s="14"/>
      <c r="CA30" s="14"/>
    </row>
    <row r="31" spans="1:79" x14ac:dyDescent="0.3">
      <c r="A31" s="13" t="s">
        <v>657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</row>
    <row r="32" spans="1:79" x14ac:dyDescent="0.3">
      <c r="A32" s="15">
        <v>1</v>
      </c>
      <c r="B32" s="14"/>
      <c r="C32" s="14">
        <v>1</v>
      </c>
      <c r="D32" s="14"/>
      <c r="E32" s="14"/>
      <c r="F32" s="14"/>
      <c r="G32" s="14"/>
      <c r="H32" s="14">
        <v>1</v>
      </c>
      <c r="I32" s="14">
        <v>1</v>
      </c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>
        <v>1</v>
      </c>
      <c r="AQ32" s="14"/>
      <c r="AR32" s="14"/>
      <c r="AS32" s="14"/>
      <c r="AT32" s="14"/>
      <c r="AU32" s="14"/>
      <c r="AV32" s="14"/>
      <c r="AW32" s="14"/>
      <c r="AX32" s="14"/>
      <c r="AY32" s="14">
        <v>1</v>
      </c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>
        <v>1</v>
      </c>
      <c r="BK32" s="14"/>
      <c r="BL32" s="14"/>
      <c r="BM32" s="14"/>
      <c r="BN32" s="14"/>
      <c r="BO32" s="14"/>
      <c r="BP32" s="14"/>
      <c r="BQ32" s="14">
        <v>1</v>
      </c>
      <c r="BR32" s="14"/>
      <c r="BS32" s="14"/>
      <c r="BT32" s="14"/>
      <c r="BU32" s="14"/>
      <c r="BV32" s="14"/>
      <c r="BW32" s="14"/>
      <c r="BX32" s="14">
        <v>1</v>
      </c>
      <c r="BY32" s="14"/>
      <c r="BZ32" s="14"/>
      <c r="CA32" s="14"/>
    </row>
    <row r="33" spans="1:79" x14ac:dyDescent="0.3">
      <c r="A33" s="15">
        <v>2</v>
      </c>
      <c r="B33" s="14"/>
      <c r="C33" s="14">
        <v>1</v>
      </c>
      <c r="D33" s="14"/>
      <c r="E33" s="14"/>
      <c r="F33" s="14">
        <v>1</v>
      </c>
      <c r="G33" s="14">
        <v>1</v>
      </c>
      <c r="H33" s="14">
        <v>1</v>
      </c>
      <c r="I33" s="14"/>
      <c r="J33" s="14"/>
      <c r="K33" s="14"/>
      <c r="L33" s="14"/>
      <c r="M33" s="14"/>
      <c r="N33" s="14"/>
      <c r="O33" s="14"/>
      <c r="P33" s="14"/>
      <c r="Q33" s="14">
        <v>1</v>
      </c>
      <c r="R33" s="14"/>
      <c r="S33" s="14">
        <v>1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>
        <v>1</v>
      </c>
      <c r="AI33" s="14"/>
      <c r="AJ33" s="14"/>
      <c r="AK33" s="14"/>
      <c r="AL33" s="14"/>
      <c r="AM33" s="14"/>
      <c r="AN33" s="14"/>
      <c r="AO33" s="14">
        <v>1</v>
      </c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>
        <v>1</v>
      </c>
      <c r="BR33" s="14"/>
      <c r="BS33" s="14"/>
      <c r="BT33" s="14"/>
      <c r="BU33" s="14"/>
      <c r="BV33" s="14"/>
      <c r="BW33" s="14"/>
      <c r="BX33" s="14"/>
      <c r="BY33" s="14"/>
      <c r="BZ33" s="14"/>
      <c r="CA33" s="14"/>
    </row>
    <row r="34" spans="1:79" x14ac:dyDescent="0.3">
      <c r="A34" s="15">
        <v>4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>
        <v>1</v>
      </c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</row>
    <row r="35" spans="1:79" x14ac:dyDescent="0.3">
      <c r="A35" s="13" t="s">
        <v>659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</row>
    <row r="36" spans="1:79" x14ac:dyDescent="0.3">
      <c r="A36" s="15">
        <v>1</v>
      </c>
      <c r="B36" s="14"/>
      <c r="C36" s="14">
        <v>1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>
        <v>1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>
        <v>1</v>
      </c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>
        <v>1</v>
      </c>
      <c r="BH36" s="14"/>
      <c r="BI36" s="14"/>
      <c r="BJ36" s="14"/>
      <c r="BK36" s="14"/>
      <c r="BL36" s="14"/>
      <c r="BM36" s="14"/>
      <c r="BN36" s="14"/>
      <c r="BO36" s="14">
        <v>1</v>
      </c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</row>
    <row r="37" spans="1:79" x14ac:dyDescent="0.3">
      <c r="A37" s="12" t="s">
        <v>82</v>
      </c>
      <c r="B37" s="14"/>
      <c r="C37" s="14"/>
      <c r="D37" s="14">
        <v>1</v>
      </c>
      <c r="E37" s="14">
        <v>1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>
        <v>1</v>
      </c>
      <c r="AY37" s="14"/>
      <c r="AZ37" s="14"/>
      <c r="BA37" s="14">
        <v>1</v>
      </c>
      <c r="BB37" s="14">
        <v>1</v>
      </c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>
        <v>1</v>
      </c>
      <c r="BR37" s="14"/>
      <c r="BS37" s="14"/>
      <c r="BT37" s="14"/>
      <c r="BU37" s="14"/>
      <c r="BV37" s="14">
        <v>1</v>
      </c>
      <c r="BW37" s="14"/>
      <c r="BX37" s="14"/>
      <c r="BY37" s="14"/>
      <c r="BZ37" s="14"/>
      <c r="CA37" s="14"/>
    </row>
    <row r="38" spans="1:79" x14ac:dyDescent="0.3">
      <c r="A38" s="13" t="s">
        <v>659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</row>
    <row r="39" spans="1:79" x14ac:dyDescent="0.3">
      <c r="A39" s="15">
        <v>5</v>
      </c>
      <c r="B39" s="14"/>
      <c r="C39" s="14"/>
      <c r="D39" s="14">
        <v>1</v>
      </c>
      <c r="E39" s="14">
        <v>1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>
        <v>1</v>
      </c>
      <c r="AY39" s="14"/>
      <c r="AZ39" s="14"/>
      <c r="BA39" s="14">
        <v>1</v>
      </c>
      <c r="BB39" s="14">
        <v>1</v>
      </c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>
        <v>1</v>
      </c>
      <c r="BR39" s="14"/>
      <c r="BS39" s="14"/>
      <c r="BT39" s="14"/>
      <c r="BU39" s="14"/>
      <c r="BV39" s="14">
        <v>1</v>
      </c>
      <c r="BW39" s="14"/>
      <c r="BX39" s="14"/>
      <c r="BY39" s="14"/>
      <c r="BZ39" s="14"/>
      <c r="CA39" s="14"/>
    </row>
    <row r="40" spans="1:79" x14ac:dyDescent="0.3">
      <c r="A40" s="12" t="s">
        <v>83</v>
      </c>
      <c r="B40" s="14">
        <v>1</v>
      </c>
      <c r="C40" s="14">
        <v>1</v>
      </c>
      <c r="D40" s="14">
        <v>1</v>
      </c>
      <c r="E40" s="14"/>
      <c r="F40" s="14"/>
      <c r="G40" s="14"/>
      <c r="H40" s="14"/>
      <c r="I40" s="14"/>
      <c r="J40" s="14"/>
      <c r="K40" s="14"/>
      <c r="L40" s="14"/>
      <c r="M40" s="14">
        <v>1</v>
      </c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>
        <v>1</v>
      </c>
      <c r="AB40" s="14"/>
      <c r="AC40" s="14"/>
      <c r="AD40" s="14"/>
      <c r="AE40" s="14"/>
      <c r="AF40" s="14"/>
      <c r="AG40" s="14"/>
      <c r="AH40" s="14"/>
      <c r="AI40" s="14">
        <v>1</v>
      </c>
      <c r="AJ40" s="14"/>
      <c r="AK40" s="14"/>
      <c r="AL40" s="14"/>
      <c r="AM40" s="14"/>
      <c r="AN40" s="14"/>
      <c r="AO40" s="14">
        <v>1</v>
      </c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</row>
    <row r="41" spans="1:79" x14ac:dyDescent="0.3">
      <c r="A41" s="13" t="s">
        <v>663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</row>
    <row r="42" spans="1:79" x14ac:dyDescent="0.3">
      <c r="A42" s="15">
        <v>1</v>
      </c>
      <c r="B42" s="14">
        <v>1</v>
      </c>
      <c r="C42" s="14">
        <v>1</v>
      </c>
      <c r="D42" s="14">
        <v>1</v>
      </c>
      <c r="E42" s="14"/>
      <c r="F42" s="14"/>
      <c r="G42" s="14"/>
      <c r="H42" s="14"/>
      <c r="I42" s="14"/>
      <c r="J42" s="14"/>
      <c r="K42" s="14"/>
      <c r="L42" s="14"/>
      <c r="M42" s="14">
        <v>1</v>
      </c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>
        <v>1</v>
      </c>
      <c r="AB42" s="14"/>
      <c r="AC42" s="14"/>
      <c r="AD42" s="14"/>
      <c r="AE42" s="14"/>
      <c r="AF42" s="14"/>
      <c r="AG42" s="14"/>
      <c r="AH42" s="14"/>
      <c r="AI42" s="14">
        <v>1</v>
      </c>
      <c r="AJ42" s="14"/>
      <c r="AK42" s="14"/>
      <c r="AL42" s="14"/>
      <c r="AM42" s="14"/>
      <c r="AN42" s="14"/>
      <c r="AO42" s="14">
        <v>1</v>
      </c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</row>
    <row r="43" spans="1:79" x14ac:dyDescent="0.3">
      <c r="A43" s="12" t="s">
        <v>84</v>
      </c>
      <c r="B43" s="14"/>
      <c r="C43" s="14">
        <v>1</v>
      </c>
      <c r="D43" s="14">
        <v>1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>
        <v>1</v>
      </c>
      <c r="AQ43" s="14"/>
      <c r="AR43" s="14"/>
      <c r="AS43" s="14"/>
      <c r="AT43" s="14"/>
      <c r="AU43" s="14"/>
      <c r="AV43" s="14"/>
      <c r="AW43" s="14"/>
      <c r="AX43" s="14">
        <v>1</v>
      </c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>
        <v>1</v>
      </c>
      <c r="BQ43" s="14">
        <v>1</v>
      </c>
      <c r="BR43" s="14"/>
      <c r="BS43" s="14"/>
      <c r="BT43" s="14"/>
      <c r="BU43" s="14"/>
      <c r="BV43" s="14"/>
      <c r="BW43" s="14"/>
      <c r="BX43" s="14"/>
      <c r="BY43" s="14"/>
      <c r="BZ43" s="14"/>
      <c r="CA43" s="14">
        <v>1</v>
      </c>
    </row>
    <row r="44" spans="1:79" x14ac:dyDescent="0.3">
      <c r="A44" s="13" t="s">
        <v>647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</row>
    <row r="45" spans="1:79" x14ac:dyDescent="0.3">
      <c r="A45" s="15">
        <v>1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>
        <v>1</v>
      </c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>
        <v>1</v>
      </c>
      <c r="BQ45" s="14">
        <v>1</v>
      </c>
      <c r="BR45" s="14"/>
      <c r="BS45" s="14"/>
      <c r="BT45" s="14"/>
      <c r="BU45" s="14"/>
      <c r="BV45" s="14"/>
      <c r="BW45" s="14"/>
      <c r="BX45" s="14"/>
      <c r="BY45" s="14"/>
      <c r="BZ45" s="14"/>
      <c r="CA45" s="14"/>
    </row>
    <row r="46" spans="1:79" x14ac:dyDescent="0.3">
      <c r="A46" s="13" t="s">
        <v>651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</row>
    <row r="47" spans="1:79" x14ac:dyDescent="0.3">
      <c r="A47" s="15">
        <v>2</v>
      </c>
      <c r="B47" s="14"/>
      <c r="C47" s="14">
        <v>1</v>
      </c>
      <c r="D47" s="14">
        <v>1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>
        <v>1</v>
      </c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>
        <v>1</v>
      </c>
    </row>
    <row r="48" spans="1:79" x14ac:dyDescent="0.3">
      <c r="A48" s="12" t="s">
        <v>85</v>
      </c>
      <c r="B48" s="14">
        <v>9</v>
      </c>
      <c r="C48" s="14">
        <v>12</v>
      </c>
      <c r="D48" s="14">
        <v>6</v>
      </c>
      <c r="E48" s="14"/>
      <c r="F48" s="14">
        <v>6</v>
      </c>
      <c r="G48" s="14"/>
      <c r="H48" s="14"/>
      <c r="I48" s="14">
        <v>2</v>
      </c>
      <c r="J48" s="14"/>
      <c r="K48" s="14">
        <v>1</v>
      </c>
      <c r="L48" s="14">
        <v>1</v>
      </c>
      <c r="M48" s="14">
        <v>1</v>
      </c>
      <c r="N48" s="14">
        <v>3</v>
      </c>
      <c r="O48" s="14">
        <v>1</v>
      </c>
      <c r="P48" s="14">
        <v>3</v>
      </c>
      <c r="Q48" s="14"/>
      <c r="R48" s="14"/>
      <c r="S48" s="14">
        <v>1</v>
      </c>
      <c r="T48" s="14"/>
      <c r="U48" s="14"/>
      <c r="V48" s="14"/>
      <c r="W48" s="14"/>
      <c r="X48" s="14"/>
      <c r="Y48" s="14">
        <v>1</v>
      </c>
      <c r="Z48" s="14">
        <v>3</v>
      </c>
      <c r="AA48" s="14">
        <v>1</v>
      </c>
      <c r="AB48" s="14"/>
      <c r="AC48" s="14"/>
      <c r="AD48" s="14"/>
      <c r="AE48" s="14">
        <v>1</v>
      </c>
      <c r="AF48" s="14"/>
      <c r="AG48" s="14"/>
      <c r="AH48" s="14">
        <v>1</v>
      </c>
      <c r="AI48" s="14">
        <v>2</v>
      </c>
      <c r="AJ48" s="14">
        <v>1</v>
      </c>
      <c r="AK48" s="14"/>
      <c r="AL48" s="14"/>
      <c r="AM48" s="14">
        <v>1</v>
      </c>
      <c r="AN48" s="14"/>
      <c r="AO48" s="14">
        <v>4</v>
      </c>
      <c r="AP48" s="14">
        <v>3</v>
      </c>
      <c r="AQ48" s="14"/>
      <c r="AR48" s="14">
        <v>2</v>
      </c>
      <c r="AS48" s="14"/>
      <c r="AT48" s="14"/>
      <c r="AU48" s="14"/>
      <c r="AV48" s="14"/>
      <c r="AW48" s="14"/>
      <c r="AX48" s="14">
        <v>2</v>
      </c>
      <c r="AY48" s="14"/>
      <c r="AZ48" s="14"/>
      <c r="BA48" s="14"/>
      <c r="BB48" s="14"/>
      <c r="BC48" s="14"/>
      <c r="BD48" s="14"/>
      <c r="BE48" s="14">
        <v>1</v>
      </c>
      <c r="BF48" s="14"/>
      <c r="BG48" s="14">
        <v>1</v>
      </c>
      <c r="BH48" s="14"/>
      <c r="BI48" s="14"/>
      <c r="BJ48" s="14"/>
      <c r="BK48" s="14">
        <v>2</v>
      </c>
      <c r="BL48" s="14"/>
      <c r="BM48" s="14"/>
      <c r="BN48" s="14"/>
      <c r="BO48" s="14">
        <v>3</v>
      </c>
      <c r="BP48" s="14"/>
      <c r="BQ48" s="14">
        <v>5</v>
      </c>
      <c r="BR48" s="14"/>
      <c r="BS48" s="14"/>
      <c r="BT48" s="14"/>
      <c r="BU48" s="14"/>
      <c r="BV48" s="14">
        <v>4</v>
      </c>
      <c r="BW48" s="14"/>
      <c r="BX48" s="14"/>
      <c r="BY48" s="14"/>
      <c r="BZ48" s="14"/>
      <c r="CA48" s="14"/>
    </row>
    <row r="49" spans="1:79" x14ac:dyDescent="0.3">
      <c r="A49" s="13" t="s">
        <v>663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</row>
    <row r="50" spans="1:79" x14ac:dyDescent="0.3">
      <c r="A50" s="15">
        <v>1</v>
      </c>
      <c r="B50" s="14">
        <v>1</v>
      </c>
      <c r="C50" s="14">
        <v>2</v>
      </c>
      <c r="D50" s="14">
        <v>1</v>
      </c>
      <c r="E50" s="14"/>
      <c r="F50" s="14"/>
      <c r="G50" s="14"/>
      <c r="H50" s="14"/>
      <c r="I50" s="14"/>
      <c r="J50" s="14"/>
      <c r="K50" s="14"/>
      <c r="L50" s="14"/>
      <c r="M50" s="14">
        <v>1</v>
      </c>
      <c r="N50" s="14">
        <v>1</v>
      </c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>
        <v>1</v>
      </c>
      <c r="AA50" s="14">
        <v>1</v>
      </c>
      <c r="AB50" s="14"/>
      <c r="AC50" s="14"/>
      <c r="AD50" s="14"/>
      <c r="AE50" s="14"/>
      <c r="AF50" s="14"/>
      <c r="AG50" s="14"/>
      <c r="AH50" s="14"/>
      <c r="AI50" s="14">
        <v>1</v>
      </c>
      <c r="AJ50" s="14"/>
      <c r="AK50" s="14"/>
      <c r="AL50" s="14"/>
      <c r="AM50" s="14"/>
      <c r="AN50" s="14"/>
      <c r="AO50" s="14"/>
      <c r="AP50" s="14">
        <v>1</v>
      </c>
      <c r="AQ50" s="14"/>
      <c r="AR50" s="14">
        <v>1</v>
      </c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>
        <v>1</v>
      </c>
      <c r="BP50" s="14"/>
      <c r="BQ50" s="14">
        <v>1</v>
      </c>
      <c r="BR50" s="14"/>
      <c r="BS50" s="14"/>
      <c r="BT50" s="14"/>
      <c r="BU50" s="14"/>
      <c r="BV50" s="14">
        <v>1</v>
      </c>
      <c r="BW50" s="14"/>
      <c r="BX50" s="14"/>
      <c r="BY50" s="14"/>
      <c r="BZ50" s="14"/>
      <c r="CA50" s="14"/>
    </row>
    <row r="51" spans="1:79" x14ac:dyDescent="0.3">
      <c r="A51" s="13" t="s">
        <v>645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</row>
    <row r="52" spans="1:79" x14ac:dyDescent="0.3">
      <c r="A52" s="15">
        <v>1</v>
      </c>
      <c r="B52" s="14"/>
      <c r="C52" s="14">
        <v>2</v>
      </c>
      <c r="D52" s="14"/>
      <c r="E52" s="14"/>
      <c r="F52" s="14"/>
      <c r="G52" s="14"/>
      <c r="H52" s="14"/>
      <c r="I52" s="14">
        <v>1</v>
      </c>
      <c r="J52" s="14"/>
      <c r="K52" s="14">
        <v>1</v>
      </c>
      <c r="L52" s="14"/>
      <c r="M52" s="14"/>
      <c r="N52" s="14">
        <v>1</v>
      </c>
      <c r="O52" s="14"/>
      <c r="P52" s="14">
        <v>3</v>
      </c>
      <c r="Q52" s="14"/>
      <c r="R52" s="14"/>
      <c r="S52" s="14"/>
      <c r="T52" s="14"/>
      <c r="U52" s="14"/>
      <c r="V52" s="14"/>
      <c r="W52" s="14"/>
      <c r="X52" s="14"/>
      <c r="Y52" s="14">
        <v>1</v>
      </c>
      <c r="Z52" s="14">
        <v>1</v>
      </c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>
        <v>1</v>
      </c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>
        <v>1</v>
      </c>
      <c r="BH52" s="14"/>
      <c r="BI52" s="14"/>
      <c r="BJ52" s="14"/>
      <c r="BK52" s="14">
        <v>2</v>
      </c>
      <c r="BL52" s="14"/>
      <c r="BM52" s="14"/>
      <c r="BN52" s="14"/>
      <c r="BO52" s="14">
        <v>1</v>
      </c>
      <c r="BP52" s="14"/>
      <c r="BQ52" s="14">
        <v>1</v>
      </c>
      <c r="BR52" s="14"/>
      <c r="BS52" s="14"/>
      <c r="BT52" s="14"/>
      <c r="BU52" s="14"/>
      <c r="BV52" s="14">
        <v>1</v>
      </c>
      <c r="BW52" s="14"/>
      <c r="BX52" s="14"/>
      <c r="BY52" s="14"/>
      <c r="BZ52" s="14"/>
      <c r="CA52" s="14"/>
    </row>
    <row r="53" spans="1:79" x14ac:dyDescent="0.3">
      <c r="A53" s="15">
        <v>2</v>
      </c>
      <c r="B53" s="14">
        <v>4</v>
      </c>
      <c r="C53" s="14">
        <v>4</v>
      </c>
      <c r="D53" s="14">
        <v>4</v>
      </c>
      <c r="E53" s="14"/>
      <c r="F53" s="14">
        <v>4</v>
      </c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>
        <v>1</v>
      </c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</row>
    <row r="54" spans="1:79" x14ac:dyDescent="0.3">
      <c r="A54" s="13" t="s">
        <v>649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</row>
    <row r="55" spans="1:79" x14ac:dyDescent="0.3">
      <c r="A55" s="15">
        <v>2</v>
      </c>
      <c r="B55" s="14"/>
      <c r="C55" s="14">
        <v>1</v>
      </c>
      <c r="D55" s="14"/>
      <c r="E55" s="14"/>
      <c r="F55" s="14">
        <v>1</v>
      </c>
      <c r="G55" s="14"/>
      <c r="H55" s="14"/>
      <c r="I55" s="14"/>
      <c r="J55" s="14"/>
      <c r="K55" s="14"/>
      <c r="L55" s="14"/>
      <c r="M55" s="14"/>
      <c r="N55" s="14"/>
      <c r="O55" s="14">
        <v>1</v>
      </c>
      <c r="P55" s="14"/>
      <c r="Q55" s="14"/>
      <c r="R55" s="14"/>
      <c r="S55" s="14">
        <v>1</v>
      </c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>
        <v>1</v>
      </c>
      <c r="AP55" s="14"/>
      <c r="AQ55" s="14"/>
      <c r="AR55" s="14"/>
      <c r="AS55" s="14"/>
      <c r="AT55" s="14"/>
      <c r="AU55" s="14"/>
      <c r="AV55" s="14"/>
      <c r="AW55" s="14"/>
      <c r="AX55" s="14">
        <v>1</v>
      </c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>
        <v>1</v>
      </c>
      <c r="BW55" s="14"/>
      <c r="BX55" s="14"/>
      <c r="BY55" s="14"/>
      <c r="BZ55" s="14"/>
      <c r="CA55" s="14"/>
    </row>
    <row r="56" spans="1:79" x14ac:dyDescent="0.3">
      <c r="A56" s="13" t="s">
        <v>651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</row>
    <row r="57" spans="1:79" x14ac:dyDescent="0.3">
      <c r="A57" s="15">
        <v>1</v>
      </c>
      <c r="B57" s="14">
        <v>1</v>
      </c>
      <c r="C57" s="14">
        <v>1</v>
      </c>
      <c r="D57" s="14">
        <v>1</v>
      </c>
      <c r="E57" s="14"/>
      <c r="F57" s="14"/>
      <c r="G57" s="14"/>
      <c r="H57" s="14"/>
      <c r="I57" s="14">
        <v>1</v>
      </c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>
        <v>1</v>
      </c>
      <c r="AI57" s="14">
        <v>1</v>
      </c>
      <c r="AJ57" s="14"/>
      <c r="AK57" s="14"/>
      <c r="AL57" s="14"/>
      <c r="AM57" s="14"/>
      <c r="AN57" s="14"/>
      <c r="AO57" s="14">
        <v>2</v>
      </c>
      <c r="AP57" s="14">
        <v>1</v>
      </c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>
        <v>1</v>
      </c>
      <c r="BR57" s="14"/>
      <c r="BS57" s="14"/>
      <c r="BT57" s="14"/>
      <c r="BU57" s="14"/>
      <c r="BV57" s="14"/>
      <c r="BW57" s="14"/>
      <c r="BX57" s="14"/>
      <c r="BY57" s="14"/>
      <c r="BZ57" s="14"/>
      <c r="CA57" s="14"/>
    </row>
    <row r="58" spans="1:79" x14ac:dyDescent="0.3">
      <c r="A58" s="13" t="s">
        <v>653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</row>
    <row r="59" spans="1:79" x14ac:dyDescent="0.3">
      <c r="A59" s="15">
        <v>2</v>
      </c>
      <c r="B59" s="14"/>
      <c r="C59" s="14">
        <v>1</v>
      </c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>
        <v>1</v>
      </c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>
        <v>1</v>
      </c>
      <c r="BR59" s="14"/>
      <c r="BS59" s="14"/>
      <c r="BT59" s="14"/>
      <c r="BU59" s="14"/>
      <c r="BV59" s="14"/>
      <c r="BW59" s="14"/>
      <c r="BX59" s="14"/>
      <c r="BY59" s="14"/>
      <c r="BZ59" s="14"/>
      <c r="CA59" s="14"/>
    </row>
    <row r="60" spans="1:79" x14ac:dyDescent="0.3">
      <c r="A60" s="15">
        <v>4</v>
      </c>
      <c r="B60" s="14">
        <v>1</v>
      </c>
      <c r="C60" s="14"/>
      <c r="D60" s="14"/>
      <c r="E60" s="14"/>
      <c r="F60" s="14"/>
      <c r="G60" s="14"/>
      <c r="H60" s="14"/>
      <c r="I60" s="14"/>
      <c r="J60" s="14"/>
      <c r="K60" s="14"/>
      <c r="L60" s="14">
        <v>1</v>
      </c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>
        <v>1</v>
      </c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>
        <v>1</v>
      </c>
      <c r="BR60" s="14"/>
      <c r="BS60" s="14"/>
      <c r="BT60" s="14"/>
      <c r="BU60" s="14"/>
      <c r="BV60" s="14"/>
      <c r="BW60" s="14"/>
      <c r="BX60" s="14"/>
      <c r="BY60" s="14"/>
      <c r="BZ60" s="14"/>
      <c r="CA60" s="14"/>
    </row>
    <row r="61" spans="1:79" x14ac:dyDescent="0.3">
      <c r="A61" s="13" t="s">
        <v>655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</row>
    <row r="62" spans="1:79" x14ac:dyDescent="0.3">
      <c r="A62" s="15">
        <v>2</v>
      </c>
      <c r="B62" s="14">
        <v>1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>
        <v>1</v>
      </c>
      <c r="AF62" s="14"/>
      <c r="AG62" s="14"/>
      <c r="AH62" s="14"/>
      <c r="AI62" s="14"/>
      <c r="AJ62" s="14">
        <v>1</v>
      </c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>
        <v>1</v>
      </c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</row>
    <row r="63" spans="1:79" x14ac:dyDescent="0.3">
      <c r="A63" s="13" t="s">
        <v>657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</row>
    <row r="64" spans="1:79" x14ac:dyDescent="0.3">
      <c r="A64" s="15">
        <v>4</v>
      </c>
      <c r="B64" s="14"/>
      <c r="C64" s="14"/>
      <c r="D64" s="14"/>
      <c r="E64" s="14"/>
      <c r="F64" s="14">
        <v>1</v>
      </c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</row>
    <row r="65" spans="1:79" x14ac:dyDescent="0.3">
      <c r="A65" s="13" t="s">
        <v>661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</row>
    <row r="66" spans="1:79" x14ac:dyDescent="0.3">
      <c r="A66" s="15">
        <v>1</v>
      </c>
      <c r="B66" s="14">
        <v>1</v>
      </c>
      <c r="C66" s="14">
        <v>1</v>
      </c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>
        <v>1</v>
      </c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>
        <v>1</v>
      </c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>
        <v>1</v>
      </c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>
        <v>1</v>
      </c>
      <c r="BP66" s="14"/>
      <c r="BQ66" s="14"/>
      <c r="BR66" s="14"/>
      <c r="BS66" s="14"/>
      <c r="BT66" s="14"/>
      <c r="BU66" s="14"/>
      <c r="BV66" s="14">
        <v>1</v>
      </c>
      <c r="BW66" s="14"/>
      <c r="BX66" s="14"/>
      <c r="BY66" s="14"/>
      <c r="BZ66" s="14"/>
      <c r="CA66" s="14"/>
    </row>
    <row r="67" spans="1:79" x14ac:dyDescent="0.3">
      <c r="A67" s="12" t="s">
        <v>86</v>
      </c>
      <c r="B67" s="14">
        <v>2</v>
      </c>
      <c r="C67" s="14">
        <v>4</v>
      </c>
      <c r="D67" s="14">
        <v>2</v>
      </c>
      <c r="E67" s="14"/>
      <c r="F67" s="14">
        <v>1</v>
      </c>
      <c r="G67" s="14"/>
      <c r="H67" s="14">
        <v>1</v>
      </c>
      <c r="I67" s="14"/>
      <c r="J67" s="14"/>
      <c r="K67" s="14"/>
      <c r="L67" s="14"/>
      <c r="M67" s="14"/>
      <c r="N67" s="14">
        <v>2</v>
      </c>
      <c r="O67" s="14">
        <v>1</v>
      </c>
      <c r="P67" s="14">
        <v>1</v>
      </c>
      <c r="Q67" s="14"/>
      <c r="R67" s="14">
        <v>1</v>
      </c>
      <c r="S67" s="14">
        <v>1</v>
      </c>
      <c r="T67" s="14"/>
      <c r="U67" s="14"/>
      <c r="V67" s="14"/>
      <c r="W67" s="14"/>
      <c r="X67" s="14"/>
      <c r="Y67" s="14">
        <v>2</v>
      </c>
      <c r="Z67" s="14">
        <v>1</v>
      </c>
      <c r="AA67" s="14">
        <v>2</v>
      </c>
      <c r="AB67" s="14">
        <v>2</v>
      </c>
      <c r="AC67" s="14">
        <v>1</v>
      </c>
      <c r="AD67" s="14">
        <v>1</v>
      </c>
      <c r="AE67" s="14"/>
      <c r="AF67" s="14">
        <v>1</v>
      </c>
      <c r="AG67" s="14"/>
      <c r="AH67" s="14"/>
      <c r="AI67" s="14">
        <v>1</v>
      </c>
      <c r="AJ67" s="14"/>
      <c r="AK67" s="14">
        <v>1</v>
      </c>
      <c r="AL67" s="14">
        <v>1</v>
      </c>
      <c r="AM67" s="14"/>
      <c r="AN67" s="14"/>
      <c r="AO67" s="14">
        <v>4</v>
      </c>
      <c r="AP67" s="14">
        <v>3</v>
      </c>
      <c r="AQ67" s="14"/>
      <c r="AR67" s="14">
        <v>1</v>
      </c>
      <c r="AS67" s="14">
        <v>2</v>
      </c>
      <c r="AT67" s="14">
        <v>1</v>
      </c>
      <c r="AU67" s="14"/>
      <c r="AV67" s="14"/>
      <c r="AW67" s="14">
        <v>1</v>
      </c>
      <c r="AX67" s="14">
        <v>2</v>
      </c>
      <c r="AY67" s="14"/>
      <c r="AZ67" s="14"/>
      <c r="BA67" s="14"/>
      <c r="BB67" s="14">
        <v>1</v>
      </c>
      <c r="BC67" s="14"/>
      <c r="BD67" s="14"/>
      <c r="BE67" s="14"/>
      <c r="BF67" s="14"/>
      <c r="BG67" s="14">
        <v>1</v>
      </c>
      <c r="BH67" s="14"/>
      <c r="BI67" s="14"/>
      <c r="BJ67" s="14">
        <v>2</v>
      </c>
      <c r="BK67" s="14">
        <v>1</v>
      </c>
      <c r="BL67" s="14">
        <v>1</v>
      </c>
      <c r="BM67" s="14">
        <v>1</v>
      </c>
      <c r="BN67" s="14">
        <v>2</v>
      </c>
      <c r="BO67" s="14">
        <v>4</v>
      </c>
      <c r="BP67" s="14">
        <v>1</v>
      </c>
      <c r="BQ67" s="14">
        <v>2</v>
      </c>
      <c r="BR67" s="14">
        <v>1</v>
      </c>
      <c r="BS67" s="14"/>
      <c r="BT67" s="14">
        <v>1</v>
      </c>
      <c r="BU67" s="14"/>
      <c r="BV67" s="14"/>
      <c r="BW67" s="14"/>
      <c r="BX67" s="14"/>
      <c r="BY67" s="14"/>
      <c r="BZ67" s="14"/>
      <c r="CA67" s="14"/>
    </row>
    <row r="68" spans="1:79" x14ac:dyDescent="0.3">
      <c r="A68" s="13" t="s">
        <v>663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</row>
    <row r="69" spans="1:79" x14ac:dyDescent="0.3">
      <c r="A69" s="15">
        <v>1</v>
      </c>
      <c r="B69" s="14"/>
      <c r="C69" s="14">
        <v>1</v>
      </c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>
        <v>1</v>
      </c>
      <c r="AL69" s="14">
        <v>1</v>
      </c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>
        <v>1</v>
      </c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</row>
    <row r="70" spans="1:79" x14ac:dyDescent="0.3">
      <c r="A70" s="13" t="s">
        <v>645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</row>
    <row r="71" spans="1:79" x14ac:dyDescent="0.3">
      <c r="A71" s="15">
        <v>2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>
        <v>1</v>
      </c>
      <c r="AB71" s="14"/>
      <c r="AC71" s="14"/>
      <c r="AD71" s="14">
        <v>1</v>
      </c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>
        <v>1</v>
      </c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>
        <v>1</v>
      </c>
      <c r="BN71" s="14"/>
      <c r="BO71" s="14">
        <v>1</v>
      </c>
      <c r="BP71" s="14">
        <v>1</v>
      </c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</row>
    <row r="72" spans="1:79" x14ac:dyDescent="0.3">
      <c r="A72" s="13" t="s">
        <v>647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</row>
    <row r="73" spans="1:79" x14ac:dyDescent="0.3">
      <c r="A73" s="15">
        <v>1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>
        <v>1</v>
      </c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>
        <v>1</v>
      </c>
      <c r="AQ73" s="14"/>
      <c r="AR73" s="14"/>
      <c r="AS73" s="14">
        <v>1</v>
      </c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>
        <v>1</v>
      </c>
      <c r="BU73" s="14"/>
      <c r="BV73" s="14"/>
      <c r="BW73" s="14"/>
      <c r="BX73" s="14"/>
      <c r="BY73" s="14"/>
      <c r="BZ73" s="14"/>
      <c r="CA73" s="14"/>
    </row>
    <row r="74" spans="1:79" x14ac:dyDescent="0.3">
      <c r="A74" s="15">
        <v>2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>
        <v>1</v>
      </c>
      <c r="O74" s="14"/>
      <c r="P74" s="14"/>
      <c r="Q74" s="14"/>
      <c r="R74" s="14">
        <v>1</v>
      </c>
      <c r="S74" s="14"/>
      <c r="T74" s="14"/>
      <c r="U74" s="14"/>
      <c r="V74" s="14"/>
      <c r="W74" s="14"/>
      <c r="X74" s="14"/>
      <c r="Y74" s="14">
        <v>1</v>
      </c>
      <c r="Z74" s="14"/>
      <c r="AA74" s="14"/>
      <c r="AB74" s="14">
        <v>1</v>
      </c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>
        <v>1</v>
      </c>
      <c r="AP74" s="14"/>
      <c r="AQ74" s="14"/>
      <c r="AR74" s="14">
        <v>1</v>
      </c>
      <c r="AS74" s="14">
        <v>1</v>
      </c>
      <c r="AT74" s="14"/>
      <c r="AU74" s="14"/>
      <c r="AV74" s="14"/>
      <c r="AW74" s="14">
        <v>1</v>
      </c>
      <c r="AX74" s="14"/>
      <c r="AY74" s="14"/>
      <c r="AZ74" s="14"/>
      <c r="BA74" s="14"/>
      <c r="BB74" s="14">
        <v>1</v>
      </c>
      <c r="BC74" s="14"/>
      <c r="BD74" s="14"/>
      <c r="BE74" s="14"/>
      <c r="BF74" s="14"/>
      <c r="BG74" s="14"/>
      <c r="BH74" s="14"/>
      <c r="BI74" s="14"/>
      <c r="BJ74" s="14">
        <v>1</v>
      </c>
      <c r="BK74" s="14"/>
      <c r="BL74" s="14"/>
      <c r="BM74" s="14"/>
      <c r="BN74" s="14">
        <v>1</v>
      </c>
      <c r="BO74" s="14">
        <v>1</v>
      </c>
      <c r="BP74" s="14"/>
      <c r="BQ74" s="14"/>
      <c r="BR74" s="14">
        <v>1</v>
      </c>
      <c r="BS74" s="14"/>
      <c r="BT74" s="14"/>
      <c r="BU74" s="14"/>
      <c r="BV74" s="14"/>
      <c r="BW74" s="14"/>
      <c r="BX74" s="14"/>
      <c r="BY74" s="14"/>
      <c r="BZ74" s="14"/>
      <c r="CA74" s="14"/>
    </row>
    <row r="75" spans="1:79" x14ac:dyDescent="0.3">
      <c r="A75" s="13" t="s">
        <v>649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</row>
    <row r="76" spans="1:79" x14ac:dyDescent="0.3">
      <c r="A76" s="15">
        <v>1</v>
      </c>
      <c r="B76" s="14"/>
      <c r="C76" s="14">
        <v>2</v>
      </c>
      <c r="D76" s="14"/>
      <c r="E76" s="14"/>
      <c r="F76" s="14"/>
      <c r="G76" s="14"/>
      <c r="H76" s="14">
        <v>1</v>
      </c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>
        <v>1</v>
      </c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>
        <v>1</v>
      </c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</row>
    <row r="77" spans="1:79" x14ac:dyDescent="0.3">
      <c r="A77" s="15">
        <v>2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>
        <v>1</v>
      </c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</row>
    <row r="78" spans="1:79" x14ac:dyDescent="0.3">
      <c r="A78" s="13" t="s">
        <v>651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</row>
    <row r="79" spans="1:79" x14ac:dyDescent="0.3">
      <c r="A79" s="15">
        <v>4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>
        <v>1</v>
      </c>
      <c r="AJ79" s="14"/>
      <c r="AK79" s="14"/>
      <c r="AL79" s="14"/>
      <c r="AM79" s="14"/>
      <c r="AN79" s="14"/>
      <c r="AO79" s="14">
        <v>1</v>
      </c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</row>
    <row r="80" spans="1:79" x14ac:dyDescent="0.3">
      <c r="A80" s="13" t="s">
        <v>653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</row>
    <row r="81" spans="1:79" x14ac:dyDescent="0.3">
      <c r="A81" s="15">
        <v>2</v>
      </c>
      <c r="B81" s="14">
        <v>1</v>
      </c>
      <c r="C81" s="14"/>
      <c r="D81" s="14"/>
      <c r="E81" s="14"/>
      <c r="F81" s="14">
        <v>1</v>
      </c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>
        <v>1</v>
      </c>
      <c r="Z81" s="14">
        <v>1</v>
      </c>
      <c r="AA81" s="14">
        <v>1</v>
      </c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>
        <v>1</v>
      </c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>
        <v>1</v>
      </c>
      <c r="BO81" s="14"/>
      <c r="BP81" s="14"/>
      <c r="BQ81" s="14">
        <v>1</v>
      </c>
      <c r="BR81" s="14"/>
      <c r="BS81" s="14"/>
      <c r="BT81" s="14"/>
      <c r="BU81" s="14"/>
      <c r="BV81" s="14"/>
      <c r="BW81" s="14"/>
      <c r="BX81" s="14"/>
      <c r="BY81" s="14"/>
      <c r="BZ81" s="14"/>
      <c r="CA81" s="14"/>
    </row>
    <row r="82" spans="1:79" x14ac:dyDescent="0.3">
      <c r="A82" s="13" t="s">
        <v>655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</row>
    <row r="83" spans="1:79" x14ac:dyDescent="0.3">
      <c r="A83" s="15">
        <v>2</v>
      </c>
      <c r="B83" s="14">
        <v>1</v>
      </c>
      <c r="C83" s="14"/>
      <c r="D83" s="14">
        <v>1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>
        <v>1</v>
      </c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>
        <v>1</v>
      </c>
      <c r="AP83" s="14"/>
      <c r="AQ83" s="14"/>
      <c r="AR83" s="14"/>
      <c r="AS83" s="14"/>
      <c r="AT83" s="14">
        <v>1</v>
      </c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>
        <v>1</v>
      </c>
      <c r="BP83" s="14"/>
      <c r="BQ83" s="14">
        <v>1</v>
      </c>
      <c r="BR83" s="14"/>
      <c r="BS83" s="14"/>
      <c r="BT83" s="14"/>
      <c r="BU83" s="14"/>
      <c r="BV83" s="14"/>
      <c r="BW83" s="14"/>
      <c r="BX83" s="14"/>
      <c r="BY83" s="14"/>
      <c r="BZ83" s="14"/>
      <c r="CA83" s="14"/>
    </row>
    <row r="84" spans="1:79" x14ac:dyDescent="0.3">
      <c r="A84" s="15">
        <v>3</v>
      </c>
      <c r="B84" s="14"/>
      <c r="C84" s="14"/>
      <c r="D84" s="14">
        <v>1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>
        <v>1</v>
      </c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>
        <v>1</v>
      </c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>
        <v>1</v>
      </c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</row>
    <row r="85" spans="1:79" x14ac:dyDescent="0.3">
      <c r="A85" s="13" t="s">
        <v>657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</row>
    <row r="86" spans="1:79" x14ac:dyDescent="0.3">
      <c r="A86" s="15">
        <v>1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>
        <v>1</v>
      </c>
      <c r="AG86" s="14"/>
      <c r="AH86" s="14"/>
      <c r="AI86" s="14"/>
      <c r="AJ86" s="14"/>
      <c r="AK86" s="14"/>
      <c r="AL86" s="14"/>
      <c r="AM86" s="14"/>
      <c r="AN86" s="14"/>
      <c r="AO86" s="14">
        <v>1</v>
      </c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</row>
    <row r="87" spans="1:79" x14ac:dyDescent="0.3">
      <c r="A87" s="13" t="s">
        <v>659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</row>
    <row r="88" spans="1:79" x14ac:dyDescent="0.3">
      <c r="A88" s="15">
        <v>3</v>
      </c>
      <c r="B88" s="14"/>
      <c r="C88" s="14">
        <v>1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>
        <v>1</v>
      </c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>
        <v>1</v>
      </c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>
        <v>1</v>
      </c>
      <c r="BH88" s="14"/>
      <c r="BI88" s="14"/>
      <c r="BJ88" s="14"/>
      <c r="BK88" s="14"/>
      <c r="BL88" s="14"/>
      <c r="BM88" s="14"/>
      <c r="BN88" s="14"/>
      <c r="BO88" s="14">
        <v>1</v>
      </c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</row>
    <row r="89" spans="1:79" x14ac:dyDescent="0.3">
      <c r="A89" s="12" t="s">
        <v>87</v>
      </c>
      <c r="B89" s="14">
        <v>1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>
        <v>1</v>
      </c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>
        <v>1</v>
      </c>
      <c r="BP89" s="14"/>
      <c r="BQ89" s="14">
        <v>1</v>
      </c>
      <c r="BR89" s="14"/>
      <c r="BS89" s="14"/>
      <c r="BT89" s="14"/>
      <c r="BU89" s="14"/>
      <c r="BV89" s="14"/>
      <c r="BW89" s="14">
        <v>1</v>
      </c>
      <c r="BX89" s="14"/>
      <c r="BY89" s="14"/>
      <c r="BZ89" s="14"/>
      <c r="CA89" s="14"/>
    </row>
    <row r="90" spans="1:79" x14ac:dyDescent="0.3">
      <c r="A90" s="13" t="s">
        <v>663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</row>
    <row r="91" spans="1:79" x14ac:dyDescent="0.3">
      <c r="A91" s="15">
        <v>6</v>
      </c>
      <c r="B91" s="14">
        <v>1</v>
      </c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>
        <v>1</v>
      </c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>
        <v>1</v>
      </c>
      <c r="BP91" s="14"/>
      <c r="BQ91" s="14">
        <v>1</v>
      </c>
      <c r="BR91" s="14"/>
      <c r="BS91" s="14"/>
      <c r="BT91" s="14"/>
      <c r="BU91" s="14"/>
      <c r="BV91" s="14"/>
      <c r="BW91" s="14">
        <v>1</v>
      </c>
      <c r="BX91" s="14"/>
      <c r="BY91" s="14"/>
      <c r="BZ91" s="14"/>
      <c r="CA91" s="14"/>
    </row>
    <row r="92" spans="1:79" x14ac:dyDescent="0.3">
      <c r="A92" s="12" t="s">
        <v>88</v>
      </c>
      <c r="B92" s="14"/>
      <c r="C92" s="14">
        <v>1</v>
      </c>
      <c r="D92" s="14"/>
      <c r="E92" s="14"/>
      <c r="F92" s="14"/>
      <c r="G92" s="14"/>
      <c r="H92" s="14">
        <v>1</v>
      </c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>
        <v>1</v>
      </c>
      <c r="T92" s="14"/>
      <c r="U92" s="14"/>
      <c r="V92" s="14"/>
      <c r="W92" s="14">
        <v>1</v>
      </c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>
        <v>1</v>
      </c>
      <c r="AP92" s="14">
        <v>1</v>
      </c>
      <c r="AQ92" s="14"/>
      <c r="AR92" s="14"/>
      <c r="AS92" s="14">
        <v>1</v>
      </c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</row>
    <row r="93" spans="1:79" x14ac:dyDescent="0.3">
      <c r="A93" s="13" t="s">
        <v>651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</row>
    <row r="94" spans="1:79" x14ac:dyDescent="0.3">
      <c r="A94" s="15">
        <v>1</v>
      </c>
      <c r="B94" s="14"/>
      <c r="C94" s="14">
        <v>1</v>
      </c>
      <c r="D94" s="14"/>
      <c r="E94" s="14"/>
      <c r="F94" s="14"/>
      <c r="G94" s="14"/>
      <c r="H94" s="14">
        <v>1</v>
      </c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>
        <v>1</v>
      </c>
      <c r="T94" s="14"/>
      <c r="U94" s="14"/>
      <c r="V94" s="14"/>
      <c r="W94" s="14">
        <v>1</v>
      </c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>
        <v>1</v>
      </c>
      <c r="AP94" s="14">
        <v>1</v>
      </c>
      <c r="AQ94" s="14"/>
      <c r="AR94" s="14"/>
      <c r="AS94" s="14">
        <v>1</v>
      </c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</row>
    <row r="95" spans="1:79" x14ac:dyDescent="0.3">
      <c r="A95" s="12" t="s">
        <v>89</v>
      </c>
      <c r="B95" s="14">
        <v>51</v>
      </c>
      <c r="C95" s="14">
        <v>59</v>
      </c>
      <c r="D95" s="14">
        <v>20</v>
      </c>
      <c r="E95" s="14">
        <v>1</v>
      </c>
      <c r="F95" s="14">
        <v>31</v>
      </c>
      <c r="G95" s="14">
        <v>6</v>
      </c>
      <c r="H95" s="14">
        <v>14</v>
      </c>
      <c r="I95" s="14">
        <v>12</v>
      </c>
      <c r="J95" s="14">
        <v>6</v>
      </c>
      <c r="K95" s="14">
        <v>1</v>
      </c>
      <c r="L95" s="14">
        <v>6</v>
      </c>
      <c r="M95" s="14">
        <v>3</v>
      </c>
      <c r="N95" s="14">
        <v>30</v>
      </c>
      <c r="O95" s="14">
        <v>3</v>
      </c>
      <c r="P95" s="14">
        <v>7</v>
      </c>
      <c r="Q95" s="14">
        <v>25</v>
      </c>
      <c r="R95" s="14">
        <v>18</v>
      </c>
      <c r="S95" s="14">
        <v>29</v>
      </c>
      <c r="T95" s="14">
        <v>7</v>
      </c>
      <c r="U95" s="14">
        <v>9</v>
      </c>
      <c r="V95" s="14">
        <v>1</v>
      </c>
      <c r="W95" s="14">
        <v>4</v>
      </c>
      <c r="X95" s="14">
        <v>3</v>
      </c>
      <c r="Y95" s="14">
        <v>5</v>
      </c>
      <c r="Z95" s="14">
        <v>9</v>
      </c>
      <c r="AA95" s="14">
        <v>8</v>
      </c>
      <c r="AB95" s="14">
        <v>4</v>
      </c>
      <c r="AC95" s="14">
        <v>6</v>
      </c>
      <c r="AD95" s="14">
        <v>6</v>
      </c>
      <c r="AE95" s="14">
        <v>6</v>
      </c>
      <c r="AF95" s="14">
        <v>7</v>
      </c>
      <c r="AG95" s="14">
        <v>7</v>
      </c>
      <c r="AH95" s="14">
        <v>5</v>
      </c>
      <c r="AI95" s="14">
        <v>4</v>
      </c>
      <c r="AJ95" s="14">
        <v>3</v>
      </c>
      <c r="AK95" s="14">
        <v>1</v>
      </c>
      <c r="AL95" s="14">
        <v>2</v>
      </c>
      <c r="AM95" s="14">
        <v>6</v>
      </c>
      <c r="AN95" s="14">
        <v>4</v>
      </c>
      <c r="AO95" s="14">
        <v>25</v>
      </c>
      <c r="AP95" s="14">
        <v>29</v>
      </c>
      <c r="AQ95" s="14">
        <v>2</v>
      </c>
      <c r="AR95" s="14">
        <v>7</v>
      </c>
      <c r="AS95" s="14">
        <v>10</v>
      </c>
      <c r="AT95" s="14">
        <v>8</v>
      </c>
      <c r="AU95" s="14">
        <v>16</v>
      </c>
      <c r="AV95" s="14">
        <v>16</v>
      </c>
      <c r="AW95" s="14">
        <v>6</v>
      </c>
      <c r="AX95" s="14">
        <v>20</v>
      </c>
      <c r="AY95" s="14">
        <v>12</v>
      </c>
      <c r="AZ95" s="14">
        <v>1</v>
      </c>
      <c r="BA95" s="14">
        <v>5</v>
      </c>
      <c r="BB95" s="14">
        <v>6</v>
      </c>
      <c r="BC95" s="14">
        <v>1</v>
      </c>
      <c r="BD95" s="14">
        <v>3</v>
      </c>
      <c r="BE95" s="14">
        <v>4</v>
      </c>
      <c r="BF95" s="14">
        <v>3</v>
      </c>
      <c r="BG95" s="14">
        <v>8</v>
      </c>
      <c r="BH95" s="14">
        <v>7</v>
      </c>
      <c r="BI95" s="14">
        <v>2</v>
      </c>
      <c r="BJ95" s="14">
        <v>11</v>
      </c>
      <c r="BK95" s="14">
        <v>4</v>
      </c>
      <c r="BL95" s="14">
        <v>2</v>
      </c>
      <c r="BM95" s="14">
        <v>2</v>
      </c>
      <c r="BN95" s="14">
        <v>4</v>
      </c>
      <c r="BO95" s="14">
        <v>28</v>
      </c>
      <c r="BP95" s="14">
        <v>4</v>
      </c>
      <c r="BQ95" s="14">
        <v>57</v>
      </c>
      <c r="BR95" s="14">
        <v>15</v>
      </c>
      <c r="BS95" s="14">
        <v>2</v>
      </c>
      <c r="BT95" s="14">
        <v>12</v>
      </c>
      <c r="BU95" s="14">
        <v>1</v>
      </c>
      <c r="BV95" s="14">
        <v>6</v>
      </c>
      <c r="BW95" s="14">
        <v>2</v>
      </c>
      <c r="BX95" s="14">
        <v>21</v>
      </c>
      <c r="BY95" s="14">
        <v>4</v>
      </c>
      <c r="BZ95" s="14">
        <v>3</v>
      </c>
      <c r="CA95" s="14">
        <v>1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0"/>
  <sheetViews>
    <sheetView zoomScale="70" zoomScaleNormal="70" workbookViewId="0">
      <selection activeCell="O4" sqref="O4:O31"/>
    </sheetView>
  </sheetViews>
  <sheetFormatPr defaultRowHeight="16.5" x14ac:dyDescent="0.3"/>
  <sheetData>
    <row r="2" spans="2:15" x14ac:dyDescent="0.3">
      <c r="B2" t="s">
        <v>669</v>
      </c>
      <c r="C2" t="s">
        <v>672</v>
      </c>
    </row>
    <row r="3" spans="2:15" ht="17.25" thickBot="1" x14ac:dyDescent="0.35">
      <c r="B3" s="21">
        <f>SUM(Sheet3!B1:AL1)</f>
        <v>0.52440550688360454</v>
      </c>
      <c r="C3">
        <f>1-B3</f>
        <v>0.47559449311639546</v>
      </c>
    </row>
    <row r="4" spans="2:15" x14ac:dyDescent="0.3">
      <c r="I4" s="26"/>
      <c r="J4" s="20" t="s">
        <v>98</v>
      </c>
      <c r="O4" s="26"/>
    </row>
    <row r="5" spans="2:15" x14ac:dyDescent="0.3">
      <c r="B5" t="s">
        <v>670</v>
      </c>
      <c r="C5" t="s">
        <v>672</v>
      </c>
      <c r="I5" s="27"/>
      <c r="J5" s="18" t="s">
        <v>99</v>
      </c>
      <c r="O5" s="27"/>
    </row>
    <row r="6" spans="2:15" x14ac:dyDescent="0.3">
      <c r="B6" s="21">
        <f>SUM(Sheet3!AM1:BN1)</f>
        <v>0.28035043804755949</v>
      </c>
      <c r="C6">
        <f>1-B6</f>
        <v>0.71964956195244056</v>
      </c>
      <c r="I6" s="27"/>
      <c r="J6" s="18" t="s">
        <v>100</v>
      </c>
      <c r="O6" s="27"/>
    </row>
    <row r="7" spans="2:15" x14ac:dyDescent="0.3">
      <c r="I7" s="27"/>
      <c r="J7" s="18" t="s">
        <v>101</v>
      </c>
      <c r="O7" s="27"/>
    </row>
    <row r="8" spans="2:15" x14ac:dyDescent="0.3">
      <c r="B8" t="s">
        <v>671</v>
      </c>
      <c r="C8" t="s">
        <v>672</v>
      </c>
      <c r="I8" s="27"/>
      <c r="J8" s="18" t="s">
        <v>102</v>
      </c>
      <c r="O8" s="27"/>
    </row>
    <row r="9" spans="2:15" x14ac:dyDescent="0.3">
      <c r="B9" s="21">
        <f>SUM(Sheet3!BO1:CA1)</f>
        <v>0.19524405506883605</v>
      </c>
      <c r="C9">
        <f>1-B9</f>
        <v>0.80475594493116398</v>
      </c>
      <c r="I9" s="27"/>
      <c r="J9" s="18" t="s">
        <v>103</v>
      </c>
      <c r="O9" s="27"/>
    </row>
    <row r="10" spans="2:15" x14ac:dyDescent="0.3">
      <c r="I10" s="27"/>
      <c r="J10" s="18" t="s">
        <v>104</v>
      </c>
      <c r="O10" s="27"/>
    </row>
    <row r="11" spans="2:15" x14ac:dyDescent="0.3">
      <c r="I11" s="27"/>
      <c r="J11" s="18" t="s">
        <v>105</v>
      </c>
      <c r="O11" s="27"/>
    </row>
    <row r="12" spans="2:15" x14ac:dyDescent="0.3">
      <c r="I12" s="27"/>
      <c r="J12" s="18" t="s">
        <v>106</v>
      </c>
      <c r="O12" s="27"/>
    </row>
    <row r="13" spans="2:15" x14ac:dyDescent="0.3">
      <c r="I13" s="27"/>
      <c r="J13" s="18" t="s">
        <v>107</v>
      </c>
      <c r="O13" s="27"/>
    </row>
    <row r="14" spans="2:15" x14ac:dyDescent="0.3">
      <c r="I14" s="27"/>
      <c r="J14" s="18" t="s">
        <v>108</v>
      </c>
      <c r="O14" s="27"/>
    </row>
    <row r="15" spans="2:15" x14ac:dyDescent="0.3">
      <c r="I15" s="27"/>
      <c r="J15" s="18" t="s">
        <v>109</v>
      </c>
      <c r="O15" s="27"/>
    </row>
    <row r="16" spans="2:15" x14ac:dyDescent="0.3">
      <c r="I16" s="27"/>
      <c r="J16" s="18" t="s">
        <v>110</v>
      </c>
      <c r="O16" s="27"/>
    </row>
    <row r="17" spans="9:15" ht="60" x14ac:dyDescent="0.3">
      <c r="I17" s="27"/>
      <c r="J17" s="19" t="s">
        <v>666</v>
      </c>
      <c r="O17" s="27"/>
    </row>
    <row r="18" spans="9:15" x14ac:dyDescent="0.3">
      <c r="I18" s="27"/>
      <c r="J18" s="18" t="s">
        <v>112</v>
      </c>
      <c r="O18" s="27"/>
    </row>
    <row r="19" spans="9:15" x14ac:dyDescent="0.3">
      <c r="I19" s="27"/>
      <c r="J19" s="18" t="s">
        <v>113</v>
      </c>
      <c r="O19" s="27"/>
    </row>
    <row r="20" spans="9:15" x14ac:dyDescent="0.3">
      <c r="I20" s="27"/>
      <c r="J20" s="18" t="s">
        <v>114</v>
      </c>
      <c r="O20" s="27"/>
    </row>
    <row r="21" spans="9:15" x14ac:dyDescent="0.3">
      <c r="I21" s="27"/>
      <c r="J21" s="18" t="s">
        <v>115</v>
      </c>
      <c r="O21" s="27"/>
    </row>
    <row r="22" spans="9:15" x14ac:dyDescent="0.3">
      <c r="I22" s="27"/>
      <c r="J22" s="18" t="s">
        <v>116</v>
      </c>
      <c r="O22" s="27"/>
    </row>
    <row r="23" spans="9:15" x14ac:dyDescent="0.3">
      <c r="I23" s="27"/>
      <c r="J23" s="18" t="s">
        <v>117</v>
      </c>
      <c r="O23" s="27"/>
    </row>
    <row r="24" spans="9:15" x14ac:dyDescent="0.3">
      <c r="I24" s="27"/>
      <c r="J24" s="18" t="s">
        <v>118</v>
      </c>
      <c r="O24" s="27"/>
    </row>
    <row r="25" spans="9:15" x14ac:dyDescent="0.3">
      <c r="I25" s="27"/>
      <c r="J25" s="18" t="s">
        <v>119</v>
      </c>
      <c r="O25" s="27"/>
    </row>
    <row r="26" spans="9:15" x14ac:dyDescent="0.3">
      <c r="I26" s="27"/>
      <c r="J26" s="18" t="s">
        <v>120</v>
      </c>
      <c r="O26" s="27"/>
    </row>
    <row r="27" spans="9:15" x14ac:dyDescent="0.3">
      <c r="I27" s="27"/>
      <c r="J27" s="18" t="s">
        <v>121</v>
      </c>
      <c r="O27" s="27"/>
    </row>
    <row r="28" spans="9:15" x14ac:dyDescent="0.3">
      <c r="I28" s="27"/>
      <c r="J28" s="18" t="s">
        <v>122</v>
      </c>
      <c r="O28" s="27"/>
    </row>
    <row r="29" spans="9:15" x14ac:dyDescent="0.3">
      <c r="I29" s="27"/>
      <c r="J29" s="18" t="s">
        <v>123</v>
      </c>
      <c r="O29" s="27"/>
    </row>
    <row r="30" spans="9:15" x14ac:dyDescent="0.3">
      <c r="I30" s="27"/>
      <c r="J30" s="18" t="s">
        <v>124</v>
      </c>
      <c r="O30" s="27"/>
    </row>
    <row r="31" spans="9:15" x14ac:dyDescent="0.3">
      <c r="I31" s="27"/>
      <c r="J31" s="18" t="s">
        <v>125</v>
      </c>
      <c r="O31" s="27"/>
    </row>
    <row r="32" spans="9:15" x14ac:dyDescent="0.3">
      <c r="I32" s="27"/>
      <c r="J32" s="18" t="s">
        <v>126</v>
      </c>
    </row>
    <row r="33" spans="9:10" x14ac:dyDescent="0.3">
      <c r="I33" s="27"/>
      <c r="J33" s="18" t="s">
        <v>127</v>
      </c>
    </row>
    <row r="34" spans="9:10" x14ac:dyDescent="0.3">
      <c r="I34" s="27"/>
      <c r="J34" s="18" t="s">
        <v>128</v>
      </c>
    </row>
    <row r="35" spans="9:10" x14ac:dyDescent="0.3">
      <c r="I35" s="27"/>
      <c r="J35" s="18" t="s">
        <v>129</v>
      </c>
    </row>
    <row r="36" spans="9:10" x14ac:dyDescent="0.3">
      <c r="I36" s="27"/>
      <c r="J36" s="18" t="s">
        <v>130</v>
      </c>
    </row>
    <row r="37" spans="9:10" x14ac:dyDescent="0.3">
      <c r="I37" s="27"/>
      <c r="J37" s="18" t="s">
        <v>131</v>
      </c>
    </row>
    <row r="38" spans="9:10" x14ac:dyDescent="0.3">
      <c r="I38" s="27"/>
      <c r="J38" s="18" t="s">
        <v>132</v>
      </c>
    </row>
    <row r="39" spans="9:10" x14ac:dyDescent="0.3">
      <c r="I39" s="27"/>
      <c r="J39" s="18" t="s">
        <v>133</v>
      </c>
    </row>
    <row r="40" spans="9:10" x14ac:dyDescent="0.3">
      <c r="I40" s="27"/>
      <c r="J40" s="18" t="s">
        <v>134</v>
      </c>
    </row>
  </sheetData>
  <phoneticPr fontId="2" type="noConversion"/>
  <conditionalFormatting sqref="I4:I40">
    <cfRule type="expression" dxfId="1" priority="2">
      <formula>$F4&gt;0</formula>
    </cfRule>
  </conditionalFormatting>
  <conditionalFormatting sqref="O4:O31">
    <cfRule type="expression" dxfId="0" priority="1">
      <formula>$I4&gt;0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Sheet5</vt:lpstr>
      <vt:lpstr>Sheet1</vt:lpstr>
      <vt:lpstr>Sheet3</vt:lpstr>
      <vt:lpstr>Sheet7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2021-03-07T03:40:20Z</dcterms:created>
  <dcterms:modified xsi:type="dcterms:W3CDTF">2021-07-19T23:46:10Z</dcterms:modified>
</cp:coreProperties>
</file>