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dministrator\Desktop\"/>
    </mc:Choice>
  </mc:AlternateContent>
  <bookViews>
    <workbookView xWindow="0" yWindow="0" windowWidth="28800" windowHeight="13560"/>
  </bookViews>
  <sheets>
    <sheet name="Sheet1" sheetId="1" r:id="rId1"/>
    <sheet name="Sheet2" sheetId="2" state="hidden"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A22" i="1" l="1"/>
  <c r="C11" i="1" s="1"/>
  <c r="D11" i="1" s="1"/>
  <c r="B12" i="2" l="1"/>
  <c r="Y22" i="1"/>
  <c r="C10" i="1" s="1"/>
  <c r="B11" i="2" s="1"/>
  <c r="D10" i="1" l="1"/>
  <c r="U22" i="1"/>
  <c r="W22" i="1" l="1"/>
  <c r="C8" i="1" s="1"/>
  <c r="C7" i="1"/>
  <c r="S22" i="1"/>
  <c r="C9" i="1" s="1"/>
  <c r="M14" i="1"/>
  <c r="Q22" i="1"/>
  <c r="O22" i="1"/>
  <c r="D9" i="1" l="1"/>
  <c r="B10" i="2"/>
  <c r="D8" i="1"/>
  <c r="B9" i="2"/>
  <c r="D7" i="1"/>
  <c r="B8" i="2"/>
  <c r="C6" i="1"/>
  <c r="C5" i="1"/>
  <c r="D6" i="1" l="1"/>
  <c r="B7" i="2"/>
  <c r="D5" i="1"/>
  <c r="B6" i="2"/>
  <c r="K21" i="1" l="1"/>
  <c r="L21" i="1" l="1"/>
  <c r="I17" i="1"/>
  <c r="J17" i="1" s="1"/>
  <c r="I16" i="1"/>
  <c r="I15" i="1"/>
  <c r="I13" i="1"/>
  <c r="J13" i="1" s="1"/>
  <c r="I20" i="1"/>
  <c r="I19" i="1" l="1"/>
  <c r="I14" i="1" s="1"/>
  <c r="J14" i="1" s="1"/>
  <c r="J16" i="1"/>
  <c r="J15" i="1"/>
  <c r="J20" i="1"/>
  <c r="K18" i="1"/>
  <c r="K14" i="1"/>
  <c r="I21" i="1" l="1"/>
  <c r="C2" i="1" s="1"/>
  <c r="B3" i="2" s="1"/>
  <c r="J19" i="1"/>
  <c r="D2" i="1" s="1"/>
  <c r="L14" i="1"/>
  <c r="K20" i="1"/>
  <c r="L20" i="1" s="1"/>
  <c r="L18" i="1"/>
  <c r="K13" i="1" l="1"/>
  <c r="L13" i="1" s="1"/>
  <c r="D3" i="1" s="1"/>
  <c r="M13" i="1"/>
  <c r="M21" i="1" s="1"/>
  <c r="C4" i="1" s="1"/>
  <c r="K22" i="1" l="1"/>
  <c r="C3" i="1" s="1"/>
  <c r="B4" i="2" s="1"/>
  <c r="D4" i="1"/>
  <c r="B5" i="2"/>
</calcChain>
</file>

<file path=xl/sharedStrings.xml><?xml version="1.0" encoding="utf-8"?>
<sst xmlns="http://schemas.openxmlformats.org/spreadsheetml/2006/main" count="82" uniqueCount="79">
  <si>
    <t>유흥주점, 숙박시설, 병원, 관광숙박시설, 다중생활시설, 업무시설입니까?</t>
    <phoneticPr fontId="1" type="noConversion"/>
  </si>
  <si>
    <t>단독주택의 형태를 갖춘 가정어린이집, 지역아동센터 및 노인복지지설 입니까?</t>
    <phoneticPr fontId="1" type="noConversion"/>
  </si>
  <si>
    <t>건축물의 용도가 공동주택, 다중주택, 다가구주택, 공관입니까?</t>
    <phoneticPr fontId="1" type="noConversion"/>
  </si>
  <si>
    <t>건축물 연면적이 200제곱미터를 넘습니까?</t>
    <phoneticPr fontId="1" type="noConversion"/>
  </si>
  <si>
    <t>Q1: 건축물 면적</t>
    <phoneticPr fontId="1" type="noConversion"/>
  </si>
  <si>
    <t>Q2: 공동주택여부</t>
    <phoneticPr fontId="1" type="noConversion"/>
  </si>
  <si>
    <t>Q3: 노유자시설 여부1</t>
    <phoneticPr fontId="1" type="noConversion"/>
  </si>
  <si>
    <t>Q5: 다중이용 시설 여부</t>
    <phoneticPr fontId="1" type="noConversion"/>
  </si>
  <si>
    <t>관리인</t>
    <phoneticPr fontId="1" type="noConversion"/>
  </si>
  <si>
    <t>전문건설</t>
    <phoneticPr fontId="1" type="noConversion"/>
  </si>
  <si>
    <t>허가감리</t>
    <phoneticPr fontId="1" type="noConversion"/>
  </si>
  <si>
    <t>판정</t>
    <phoneticPr fontId="1" type="noConversion"/>
  </si>
  <si>
    <t>건축물의 용도가 단독주택 중 단독주택입니까?
농업 ·임업 ·축산업 또는 어업용 창고, 저장고·작업장· 퇴비사· 축사·양어장 입니까?</t>
    <phoneticPr fontId="1" type="noConversion"/>
  </si>
  <si>
    <t>최초 건축허가 접수일 18. 6. 27. 이전입니까?</t>
    <phoneticPr fontId="1" type="noConversion"/>
  </si>
  <si>
    <t>종합건설공사의 공사예정금액이 5.000만원 미만입니까?</t>
    <phoneticPr fontId="1" type="noConversion"/>
  </si>
  <si>
    <t>최초건축허가 접수일 16. 8. 4. 이전입니까?</t>
    <phoneticPr fontId="1" type="noConversion"/>
  </si>
  <si>
    <t>품질시험계획 수립 대상</t>
    <phoneticPr fontId="1" type="noConversion"/>
  </si>
  <si>
    <t>안전관리계획 수립 대상</t>
    <phoneticPr fontId="1" type="noConversion"/>
  </si>
  <si>
    <t>품질시험</t>
    <phoneticPr fontId="1" type="noConversion"/>
  </si>
  <si>
    <t>안전관리계획</t>
    <phoneticPr fontId="1" type="noConversion"/>
  </si>
  <si>
    <t>연면적이 660제곱미터 이상 또는 총공사비가 5억원이상 토목공사 또는 총공사비가 2억원 이상인 전문공사입니까?</t>
    <phoneticPr fontId="1" type="noConversion"/>
  </si>
  <si>
    <t>지하 10미터 이상을 굴착하는 건설공사입니까?</t>
    <phoneticPr fontId="1" type="noConversion"/>
  </si>
  <si>
    <t>Q4: 노유자시설 여부2</t>
    <phoneticPr fontId="1" type="noConversion"/>
  </si>
  <si>
    <t>Q6: 지정감리 예외 대상</t>
    <phoneticPr fontId="1" type="noConversion"/>
  </si>
  <si>
    <t>Q8: 경미한 건설공사</t>
    <phoneticPr fontId="1" type="noConversion"/>
  </si>
  <si>
    <t>Q9: 지정 감리자제도시행일</t>
    <phoneticPr fontId="1" type="noConversion"/>
  </si>
  <si>
    <t>학교, 어린이집, 유치원, 특수교육기관 및 장애인평생교육시설, 평생교육시설, 학원입니까?</t>
    <phoneticPr fontId="1" type="noConversion"/>
  </si>
  <si>
    <t>건설사업자시공 대상</t>
    <phoneticPr fontId="1" type="noConversion"/>
  </si>
  <si>
    <t>허가권자의 감리자선임 대상</t>
    <phoneticPr fontId="1" type="noConversion"/>
  </si>
  <si>
    <t>현장관리인 선임 대상</t>
    <phoneticPr fontId="1" type="noConversion"/>
  </si>
  <si>
    <t>아래 물음에 체크하여 주시기 바랍니다.</t>
    <phoneticPr fontId="1" type="noConversion"/>
  </si>
  <si>
    <t>Q7: 건설산업기본법 강화 시행일</t>
    <phoneticPr fontId="1" type="noConversion"/>
  </si>
  <si>
    <t>준비서류</t>
    <phoneticPr fontId="1" type="noConversion"/>
  </si>
  <si>
    <t xml:space="preserve"> ① 설계자의 건축과정 참여에 관한 계획서
 ② 건축주와 설계자와의 계약서</t>
    <phoneticPr fontId="1" type="noConversion"/>
  </si>
  <si>
    <t>Q10: 현장관리인제도 시행일</t>
    <phoneticPr fontId="1" type="noConversion"/>
  </si>
  <si>
    <t>최초건축허가 접수일 17. 2. 4. 이전입니까?</t>
    <phoneticPr fontId="1" type="noConversion"/>
  </si>
  <si>
    <t xml:space="preserve"> ① 재해예방 전문지도기관과 체결한 기술지도계약서 및 관련 사업자 등록증 등</t>
    <phoneticPr fontId="1" type="noConversion"/>
  </si>
  <si>
    <t>Q11: 안전관리예치금 대상</t>
    <phoneticPr fontId="1" type="noConversion"/>
  </si>
  <si>
    <t>연면적이 1,000제곱미터가 넘습니까?</t>
    <phoneticPr fontId="1" type="noConversion"/>
  </si>
  <si>
    <t>지상높이가 31미터 이상인 건축물입니까?</t>
    <phoneticPr fontId="1" type="noConversion"/>
  </si>
  <si>
    <t xml:space="preserve"> ① 고용노동부장관의 유해위험방지계획 심사를 득한 후 결과서</t>
    <phoneticPr fontId="1" type="noConversion"/>
  </si>
  <si>
    <t xml:space="preserve"> ① 보증기관이 발급한 안전관리예치금 보증서 </t>
    <phoneticPr fontId="1" type="noConversion"/>
  </si>
  <si>
    <t>안전관리예치금</t>
    <phoneticPr fontId="1" type="noConversion"/>
  </si>
  <si>
    <t>건설재해예방지도</t>
    <phoneticPr fontId="1" type="noConversion"/>
  </si>
  <si>
    <t>유해위험방지계획 수립대상</t>
    <phoneticPr fontId="1" type="noConversion"/>
  </si>
  <si>
    <t>안전관리예치금 대상</t>
    <phoneticPr fontId="1" type="noConversion"/>
  </si>
  <si>
    <t>유해위험방지계획수립대상</t>
    <phoneticPr fontId="1" type="noConversion"/>
  </si>
  <si>
    <t>Q12: 품질시험계획 수립 대상</t>
    <phoneticPr fontId="1" type="noConversion"/>
  </si>
  <si>
    <t>Q13: 안전관리계획 수립 대상</t>
    <phoneticPr fontId="1" type="noConversion"/>
  </si>
  <si>
    <t>Q14: 건설재해예방지도 대상</t>
    <phoneticPr fontId="1" type="noConversion"/>
  </si>
  <si>
    <t>Q15: 유해위험방지계획 수립대상</t>
    <phoneticPr fontId="1" type="noConversion"/>
  </si>
  <si>
    <t>구분</t>
    <phoneticPr fontId="1" type="noConversion"/>
  </si>
  <si>
    <t>대상별 제출서류</t>
    <phoneticPr fontId="1" type="noConversion"/>
  </si>
  <si>
    <t>건축허가 대상 또는 공사금액이 1억원 이상 또는 공사기간이 1개월 이상 입니까?</t>
    <phoneticPr fontId="1" type="noConversion"/>
  </si>
  <si>
    <t xml:space="preserve"> ① 건설산업기본법 제41조제1항 각호 해당 건축물로서 건설업(시공사) 관련 도서
  - 건축관계자 상호간 계약서 등
  - 시공자 건설업등록증, 사업자등록증, 건설면허수첩사본, 법인등기부등본, 인감증명서 등
  - 전체 건축공정표
  - 현장대리인 선임계, 경력증명서, 자격증, 재직증명서 등
 ② 현장대리인 자격
    ▶ 30억원 미만
1. 산업기사 이상 자격취득자로서 해당 직무분야에 3년 이상 실무에 종사한 사람
2. 「건설기술 진흥법」에 따른 건설기술인 중 다음 각 목의 어느 하나에 해당하는 사람
  가. 해당 직무분야의 중급기술인 이상인 사람
  나. 해당 직무분야의 초급기술인으로서 해당 공사와 같은 종류의 공사현장에 배치되어 시공관리업무에 3년 이상 종사한 사람
   ▶ 30억원 이상 100억미만
1. 기사 이상 자격취득자로서 해당 직무분야에 3년 이상 실무에 종사한 사람
2. 산업기사 자격취득 후 해당 직무분야에 5년 이상 종사한 사람
3. 「건설기술 진흥법」에 따른 건설기술인 중 다음 각 목의 어느 하나에 해당하는 사람
  가. 해당 직무분야의 고급기술인 이상인 사람
  나. 해당 직무분야의 중급기술인으로서 해당 공사와 같은 종류의 공사현장에 배치되어 시공관리업무에 3년 이상 종사한 사람</t>
    <phoneticPr fontId="1" type="noConversion"/>
  </si>
  <si>
    <r>
      <t xml:space="preserve">건설사업자 대상
</t>
    </r>
    <r>
      <rPr>
        <b/>
        <sz val="6"/>
        <color theme="1"/>
        <rFont val="맑은 고딕"/>
        <family val="3"/>
        <charset val="129"/>
        <scheme val="minor"/>
      </rPr>
      <t>(건설산업기본법 제41조)</t>
    </r>
    <phoneticPr fontId="1" type="noConversion"/>
  </si>
  <si>
    <r>
      <t xml:space="preserve">허가권자감리자대상
</t>
    </r>
    <r>
      <rPr>
        <b/>
        <sz val="6"/>
        <color theme="1"/>
        <rFont val="맑은 고딕"/>
        <family val="3"/>
        <charset val="129"/>
        <scheme val="minor"/>
      </rPr>
      <t>(건축법 제25조)</t>
    </r>
    <phoneticPr fontId="1" type="noConversion"/>
  </si>
  <si>
    <t xml:space="preserve"> ① 한국산업인력공단의 건축분야 자격증 소유자 또는 건축 관련학과 졸업자</t>
    <phoneticPr fontId="1" type="noConversion"/>
  </si>
  <si>
    <r>
      <t xml:space="preserve">현장관리인 선임대상
</t>
    </r>
    <r>
      <rPr>
        <b/>
        <sz val="6"/>
        <color theme="1"/>
        <rFont val="맑은 고딕"/>
        <family val="3"/>
        <charset val="129"/>
        <scheme val="minor"/>
      </rPr>
      <t>(건축법 제24조)</t>
    </r>
    <phoneticPr fontId="1" type="noConversion"/>
  </si>
  <si>
    <r>
      <t xml:space="preserve">품질시험계획대상
</t>
    </r>
    <r>
      <rPr>
        <b/>
        <sz val="6"/>
        <color theme="1"/>
        <rFont val="맑은 고딕"/>
        <family val="3"/>
        <charset val="129"/>
        <scheme val="minor"/>
      </rPr>
      <t>(건설기술진흥법 제55조)</t>
    </r>
    <phoneticPr fontId="1" type="noConversion"/>
  </si>
  <si>
    <r>
      <t>안전관리계획대상</t>
    </r>
    <r>
      <rPr>
        <b/>
        <sz val="6"/>
        <color theme="1"/>
        <rFont val="맑은 고딕"/>
        <family val="3"/>
        <charset val="129"/>
        <scheme val="minor"/>
      </rPr>
      <t xml:space="preserve">
(건설기술진흥법 제62조)</t>
    </r>
    <phoneticPr fontId="1" type="noConversion"/>
  </si>
  <si>
    <r>
      <t xml:space="preserve">재해예방전문지도
</t>
    </r>
    <r>
      <rPr>
        <b/>
        <sz val="6"/>
        <color theme="1"/>
        <rFont val="맑은 고딕"/>
        <family val="3"/>
        <charset val="129"/>
        <scheme val="minor"/>
      </rPr>
      <t>(산업안전보건법 제73조)</t>
    </r>
    <phoneticPr fontId="1" type="noConversion"/>
  </si>
  <si>
    <r>
      <t xml:space="preserve">유해위험방지계획서
</t>
    </r>
    <r>
      <rPr>
        <b/>
        <sz val="6"/>
        <color theme="1"/>
        <rFont val="맑은 고딕"/>
        <family val="3"/>
        <charset val="129"/>
        <scheme val="minor"/>
      </rPr>
      <t>(산업안전보건법 제42조)</t>
    </r>
    <phoneticPr fontId="1" type="noConversion"/>
  </si>
  <si>
    <r>
      <t>안전관리예치금</t>
    </r>
    <r>
      <rPr>
        <b/>
        <sz val="6"/>
        <color theme="1"/>
        <rFont val="맑은 고딕"/>
        <family val="3"/>
        <charset val="129"/>
        <scheme val="minor"/>
      </rPr>
      <t xml:space="preserve">
(건축법 제13조)</t>
    </r>
    <phoneticPr fontId="1" type="noConversion"/>
  </si>
  <si>
    <t>착공신고 접수 시 준수사항(6층이하로서 연면적 2,000제곱미터 이하 현장)</t>
    <phoneticPr fontId="1" type="noConversion"/>
  </si>
  <si>
    <t>Q16: 소규모 건설공사 안전관리계획</t>
    <phoneticPr fontId="1" type="noConversion"/>
  </si>
  <si>
    <t>연면적 1,000미터 이상 공동주택 또는 제1종및 2종근린생활시설 또는 공장 입니까?</t>
    <phoneticPr fontId="1" type="noConversion"/>
  </si>
  <si>
    <t>소규모 건설공사 안전관리대상</t>
    <phoneticPr fontId="1" type="noConversion"/>
  </si>
  <si>
    <t>소규모 건설공사 안전관리계획</t>
    <phoneticPr fontId="1" type="noConversion"/>
  </si>
  <si>
    <r>
      <rPr>
        <b/>
        <sz val="9"/>
        <color theme="1"/>
        <rFont val="맑은 고딕"/>
        <family val="3"/>
        <charset val="129"/>
        <scheme val="minor"/>
      </rPr>
      <t>소규모 건설공사 
안전관리계획 수립대상</t>
    </r>
    <r>
      <rPr>
        <b/>
        <sz val="10"/>
        <color theme="1"/>
        <rFont val="맑은 고딕"/>
        <family val="3"/>
        <charset val="129"/>
        <scheme val="minor"/>
      </rPr>
      <t xml:space="preserve">
</t>
    </r>
    <r>
      <rPr>
        <b/>
        <sz val="6"/>
        <color theme="1"/>
        <rFont val="맑은 고딕"/>
        <family val="3"/>
        <charset val="129"/>
        <scheme val="minor"/>
      </rPr>
      <t>(건설기술진흥법 제62조의2)</t>
    </r>
    <phoneticPr fontId="1" type="noConversion"/>
  </si>
  <si>
    <t xml:space="preserve"> ① 안전관리계획서, 안전관리자 선임계, 경력증명서, 자격증, 재직증명서 등
   - 건설공사의 개요
   - 비계 설치계획
   - 안전시설물 설치계획
  (건설기술 진흥법 시행규칙별표 7의2)</t>
    <phoneticPr fontId="1" type="noConversion"/>
  </si>
  <si>
    <t>Q17: 상주감리 대상 건축물</t>
    <phoneticPr fontId="1" type="noConversion"/>
  </si>
  <si>
    <t>연면적 1,000미터 이상 문화및집회시설, 종교시설, 판매시설, 여객용시설, 종합병원, 교육연구시설, 노유자시설, 운동시설, 관광숙박시설, 위락시설, 관광휴게시설, 장례시설 입니까?</t>
    <phoneticPr fontId="1" type="noConversion"/>
  </si>
  <si>
    <t>상주감리 대상</t>
    <phoneticPr fontId="1" type="noConversion"/>
  </si>
  <si>
    <t>상주감리대상</t>
    <phoneticPr fontId="1" type="noConversion"/>
  </si>
  <si>
    <r>
      <rPr>
        <b/>
        <sz val="9"/>
        <color theme="1"/>
        <rFont val="맑은 고딕"/>
        <family val="3"/>
        <charset val="129"/>
        <scheme val="minor"/>
      </rPr>
      <t>상주감리대상</t>
    </r>
    <r>
      <rPr>
        <b/>
        <sz val="10"/>
        <color theme="1"/>
        <rFont val="맑은 고딕"/>
        <family val="3"/>
        <charset val="129"/>
        <scheme val="minor"/>
      </rPr>
      <t xml:space="preserve">
</t>
    </r>
    <r>
      <rPr>
        <b/>
        <sz val="6"/>
        <color theme="1"/>
        <rFont val="맑은 고딕"/>
        <family val="3"/>
        <charset val="129"/>
        <scheme val="minor"/>
      </rPr>
      <t>(건축법 제25조)</t>
    </r>
    <phoneticPr fontId="1" type="noConversion"/>
  </si>
  <si>
    <t>① 공정별(건축ㆍ토목ㆍ소방ㆍ전기ㆍ통신) 감리 계약서
② 공정별(건축ㆍ토목ㆍ소방ㆍ전기ㆍ통신) 감리원 배치 계획서
③ 공정별(건축ㆍ토목ㆍ소방ㆍ전기ㆍ통신) 감리원 경력확인서
④ 건축사 업무신고 필증 또는 감리전문회사 등록증 사본
⑤ 각 공정별(소방ㆍ전기ㆍ통신) 감리 등록서류
⑥ 건축공사 건축사보 배치현황 서식(건축법 시행규칙 별지22의2]</t>
    <phoneticPr fontId="1" type="noConversion"/>
  </si>
  <si>
    <r>
      <t xml:space="preserve"> ① 개요 : 공사명ㆍ시공자ㆍ현장대리인</t>
    </r>
    <r>
      <rPr>
        <b/>
        <sz val="8"/>
        <color theme="1"/>
        <rFont val="맑은 고딕"/>
        <family val="3"/>
        <charset val="129"/>
        <scheme val="minor"/>
      </rPr>
      <t>(현장대리인 중복배치 불가)</t>
    </r>
    <r>
      <rPr>
        <sz val="8"/>
        <color theme="1"/>
        <rFont val="맑은 고딕"/>
        <family val="3"/>
        <charset val="129"/>
        <scheme val="minor"/>
      </rPr>
      <t xml:space="preserve">
  - 시험계획회수 : 공종ㆍ시험종목ㆍ시험계획물량ㆍ시험빈도ㆍ계획시험회수ㆍ기타
  - 시험시설 : 장비명ㆍ규격ㆍ단위ㆍ수량ㆍ시험실배치평면도ㆍ기타
  - 품질관리자 배치계획 : 성명ㆍ등급ㆍ건설공사업무수행기간ㆍ기술자자격ㆍ학력ㆍ경력사항
  - 수립된 품질시험계획대상 감리자 확인 및 인증서
 ② 품질관리자 자격 자격
  ▶ 중급품질관리 대상공사
   - 총공사비 100억원 이상 또는 연면적 5천㎡ 이상 다중이용건축물
   - 중급품질관리자 1인 + 초급품질관리자 1인+20㎡이상 시험실
  ▶ 초급품질관리 대상공사
   - 중급품질관리대상공사가 아닌 건설공사
   - 초급품질관리자 1인+20㎡이상 시험실</t>
    </r>
    <phoneticPr fontId="1" type="noConversion"/>
  </si>
  <si>
    <t xml:space="preserve"> ① 안전관리계획서, 안전관리자 선임계, 경력증명서, 자격증, 재직증명서 등
 ② 안전진단전문기관 또는 한국시설안전관리공단의 심사를 득한 후 결과서  </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</si>
</sst>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mm&quot;월&quot;\ dd&quot;일&quot;"/>
  </numFmts>
  <fonts count="13" x14ac:knownFonts="1">
    <font>
      <sz val="11"/>
      <color theme="1"/>
      <name val="맑은 고딕"/>
      <family val="2"/>
      <charset val="129"/>
      <scheme val="minor"/>
    </font>
    <font>
      <sz val="8"/>
      <name val="맑은 고딕"/>
      <family val="2"/>
      <charset val="129"/>
      <scheme val="minor"/>
    </font>
    <font>
      <sz val="10"/>
      <color theme="1"/>
      <name val="맑은 고딕"/>
      <family val="3"/>
      <charset val="129"/>
      <scheme val="minor"/>
    </font>
    <font>
      <b/>
      <sz val="10"/>
      <color theme="0"/>
      <name val="맑은 고딕"/>
      <family val="3"/>
      <charset val="129"/>
      <scheme val="minor"/>
    </font>
    <font>
      <b/>
      <sz val="10"/>
      <color theme="1"/>
      <name val="맑은 고딕"/>
      <family val="3"/>
      <charset val="129"/>
      <scheme val="minor"/>
    </font>
    <font>
      <sz val="8"/>
      <color theme="1"/>
      <name val="맑은 고딕"/>
      <family val="2"/>
      <charset val="129"/>
      <scheme val="minor"/>
    </font>
    <font>
      <u/>
      <sz val="11"/>
      <color theme="10"/>
      <name val="맑은 고딕"/>
      <family val="2"/>
      <charset val="129"/>
      <scheme val="minor"/>
    </font>
    <font>
      <b/>
      <sz val="14"/>
      <color theme="1"/>
      <name val="맑은 고딕"/>
      <family val="3"/>
      <charset val="129"/>
      <scheme val="minor"/>
    </font>
    <font>
      <b/>
      <sz val="9"/>
      <color theme="1"/>
      <name val="맑은 고딕"/>
      <family val="3"/>
      <charset val="129"/>
      <scheme val="minor"/>
    </font>
    <font>
      <b/>
      <sz val="11"/>
      <color theme="1"/>
      <name val="맑은 고딕"/>
      <family val="3"/>
      <charset val="129"/>
      <scheme val="minor"/>
    </font>
    <font>
      <sz val="8"/>
      <color theme="1"/>
      <name val="맑은 고딕"/>
      <family val="3"/>
      <charset val="129"/>
      <scheme val="minor"/>
    </font>
    <font>
      <b/>
      <sz val="6"/>
      <color theme="1"/>
      <name val="맑은 고딕"/>
      <family val="3"/>
      <charset val="129"/>
      <scheme val="minor"/>
    </font>
    <font>
      <b/>
      <sz val="8"/>
      <color theme="1"/>
      <name val="맑은 고딕"/>
      <family val="3"/>
      <charset val="129"/>
      <scheme val="minor"/>
    </font>
  </fonts>
  <fills count="8">
    <fill>
      <patternFill patternType="none"/>
    </fill>
    <fill>
      <patternFill patternType="gray125"/>
    </fill>
    <fill>
      <patternFill patternType="solid">
        <fgColor rgb="FFFFFF00"/>
        <bgColor indexed="64"/>
      </patternFill>
    </fill>
    <fill>
      <patternFill patternType="solid">
        <fgColor rgb="FF002060"/>
        <bgColor indexed="64"/>
      </patternFill>
    </fill>
    <fill>
      <patternFill patternType="solid">
        <fgColor theme="0"/>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0" tint="-0.14996795556505021"/>
        <bgColor indexed="64"/>
      </patternFill>
    </fill>
  </fills>
  <borders count="3">
    <border>
      <left/>
      <right/>
      <top/>
      <bottom/>
      <diagonal/>
    </border>
    <border>
      <left/>
      <right/>
      <top style="thin">
        <color theme="0" tint="-0.14996795556505021"/>
      </top>
      <bottom style="thin">
        <color theme="0" tint="-0.14996795556505021"/>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6" fillId="0" borderId="0" applyNumberFormat="0" applyFill="0" applyBorder="0" applyAlignment="0" applyProtection="0">
      <alignment vertical="center"/>
    </xf>
  </cellStyleXfs>
  <cellXfs count="42">
    <xf numFmtId="0" fontId="0" fillId="0" borderId="0" xfId="0">
      <alignment vertical="center"/>
    </xf>
    <xf numFmtId="0" fontId="0" fillId="5" borderId="0" xfId="0" applyFill="1">
      <alignment vertical="center"/>
    </xf>
    <xf numFmtId="0" fontId="0" fillId="6" borderId="1" xfId="0" applyFill="1" applyBorder="1">
      <alignment vertical="center"/>
    </xf>
    <xf numFmtId="0" fontId="0" fillId="5" borderId="0" xfId="0" applyFill="1" applyAlignment="1" applyProtection="1">
      <alignment horizontal="center" vertical="center"/>
    </xf>
    <xf numFmtId="0" fontId="0" fillId="6" borderId="1" xfId="0" applyFill="1" applyBorder="1" applyAlignment="1" applyProtection="1">
      <alignment horizontal="center" vertical="center"/>
    </xf>
    <xf numFmtId="0" fontId="2" fillId="6" borderId="1" xfId="0" applyFont="1" applyFill="1" applyBorder="1" applyAlignment="1" applyProtection="1">
      <alignment horizontal="left" vertical="center"/>
    </xf>
    <xf numFmtId="0" fontId="0" fillId="0" borderId="0" xfId="0" applyAlignment="1" applyProtection="1">
      <alignment horizontal="center" vertical="center"/>
    </xf>
    <xf numFmtId="0" fontId="2" fillId="6" borderId="1" xfId="0" applyFont="1" applyFill="1" applyBorder="1" applyAlignment="1">
      <alignment horizontal="left" vertical="center"/>
    </xf>
    <xf numFmtId="0" fontId="6" fillId="5" borderId="0" xfId="1" applyFill="1" applyAlignment="1" applyProtection="1">
      <alignment horizontal="center" vertical="center"/>
    </xf>
    <xf numFmtId="0" fontId="6" fillId="6" borderId="1" xfId="1" applyFill="1" applyBorder="1">
      <alignment vertical="center"/>
    </xf>
    <xf numFmtId="0" fontId="2" fillId="6" borderId="1" xfId="0" applyFont="1" applyFill="1" applyBorder="1" applyAlignment="1">
      <alignment horizontal="left" vertical="center"/>
    </xf>
    <xf numFmtId="0" fontId="0" fillId="0" borderId="0" xfId="0" applyAlignment="1">
      <alignment vertical="center" wrapText="1"/>
    </xf>
    <xf numFmtId="0" fontId="2" fillId="6" borderId="1" xfId="0" applyFont="1" applyFill="1" applyBorder="1" applyAlignment="1">
      <alignment vertical="center"/>
    </xf>
    <xf numFmtId="0" fontId="2" fillId="6" borderId="0" xfId="0" applyFont="1" applyFill="1" applyBorder="1" applyAlignment="1">
      <alignment horizontal="left" vertical="center"/>
    </xf>
    <xf numFmtId="0" fontId="7" fillId="5" borderId="0" xfId="0" applyFont="1" applyFill="1" applyAlignment="1">
      <alignment horizontal="left" vertical="center"/>
    </xf>
    <xf numFmtId="0" fontId="7" fillId="5" borderId="0" xfId="0" applyFont="1" applyFill="1" applyAlignment="1">
      <alignment vertical="center"/>
    </xf>
    <xf numFmtId="0" fontId="4" fillId="7" borderId="2" xfId="0" applyFont="1" applyFill="1" applyBorder="1" applyAlignment="1" applyProtection="1">
      <alignment horizontal="center" vertical="center"/>
    </xf>
    <xf numFmtId="0" fontId="5" fillId="4" borderId="2" xfId="0" applyFont="1" applyFill="1" applyBorder="1" applyAlignment="1" applyProtection="1">
      <alignment horizontal="left" vertical="center" wrapText="1"/>
    </xf>
    <xf numFmtId="0" fontId="5" fillId="4" borderId="2" xfId="0" applyFont="1" applyFill="1" applyBorder="1" applyAlignment="1" applyProtection="1">
      <alignment horizontal="left" vertical="center" shrinkToFit="1"/>
    </xf>
    <xf numFmtId="0" fontId="9" fillId="0" borderId="0" xfId="0" applyFont="1">
      <alignment vertical="center"/>
    </xf>
    <xf numFmtId="0" fontId="8" fillId="6" borderId="2" xfId="0" applyFont="1" applyFill="1" applyBorder="1" applyAlignment="1">
      <alignment horizontal="center" vertical="center"/>
    </xf>
    <xf numFmtId="0" fontId="10" fillId="0" borderId="2" xfId="0" applyFont="1" applyBorder="1" applyAlignment="1">
      <alignment vertical="center" wrapText="1"/>
    </xf>
    <xf numFmtId="0" fontId="10" fillId="0" borderId="2" xfId="0" applyFont="1" applyBorder="1">
      <alignment vertical="center"/>
    </xf>
    <xf numFmtId="0" fontId="4" fillId="0" borderId="2" xfId="0" applyFont="1" applyBorder="1" applyAlignment="1">
      <alignment vertical="center" wrapText="1"/>
    </xf>
    <xf numFmtId="0" fontId="2" fillId="6" borderId="1" xfId="0" applyFont="1" applyFill="1" applyBorder="1" applyAlignment="1">
      <alignment horizontal="left" vertical="center"/>
    </xf>
    <xf numFmtId="0" fontId="2" fillId="6" borderId="1" xfId="0" applyFont="1" applyFill="1" applyBorder="1" applyAlignment="1">
      <alignment horizontal="left" vertical="center"/>
    </xf>
    <xf numFmtId="0" fontId="4" fillId="0" borderId="2" xfId="0" applyFont="1" applyFill="1" applyBorder="1" applyAlignment="1">
      <alignment vertical="center" wrapText="1"/>
    </xf>
    <xf numFmtId="0" fontId="2" fillId="6" borderId="1" xfId="0" applyFont="1" applyFill="1" applyBorder="1" applyAlignment="1">
      <alignment horizontal="left" vertical="center"/>
    </xf>
    <xf numFmtId="0" fontId="2" fillId="6" borderId="1" xfId="0" applyFont="1" applyFill="1" applyBorder="1" applyAlignment="1">
      <alignment horizontal="left" vertical="center" wrapText="1"/>
    </xf>
    <xf numFmtId="0" fontId="3" fillId="3" borderId="2" xfId="0" applyFont="1" applyFill="1" applyBorder="1" applyAlignment="1" applyProtection="1">
      <alignment horizontal="left" vertical="center" wrapText="1"/>
    </xf>
    <xf numFmtId="0" fontId="3" fillId="3" borderId="2" xfId="0" applyFont="1" applyFill="1" applyBorder="1" applyAlignment="1" applyProtection="1">
      <alignment horizontal="left" vertical="center"/>
    </xf>
    <xf numFmtId="0" fontId="0" fillId="0" borderId="0" xfId="0" applyProtection="1">
      <alignment vertical="center"/>
      <protection locked="0"/>
    </xf>
    <xf numFmtId="0" fontId="0" fillId="0" borderId="0" xfId="0" applyAlignment="1" applyProtection="1">
      <alignment horizontal="center" vertical="center"/>
      <protection locked="0"/>
    </xf>
    <xf numFmtId="0" fontId="0" fillId="2" borderId="0" xfId="0" applyFill="1" applyAlignment="1" applyProtection="1">
      <alignment horizontal="center" vertical="center"/>
      <protection locked="0"/>
    </xf>
    <xf numFmtId="176" fontId="0" fillId="0" borderId="0" xfId="0" quotePrefix="1" applyNumberFormat="1" applyAlignment="1" applyProtection="1">
      <alignment horizontal="center" vertical="center"/>
      <protection locked="0"/>
    </xf>
    <xf numFmtId="0" fontId="0" fillId="0" borderId="0" xfId="0" quotePrefix="1" applyAlignment="1" applyProtection="1">
      <alignment horizontal="center" vertical="center"/>
      <protection locked="0"/>
    </xf>
    <xf numFmtId="176" fontId="0" fillId="0" borderId="0" xfId="0" quotePrefix="1" applyNumberFormat="1" applyProtection="1">
      <alignment vertical="center"/>
      <protection locked="0"/>
    </xf>
    <xf numFmtId="0" fontId="0" fillId="2" borderId="0" xfId="0" applyFill="1" applyProtection="1">
      <alignment vertical="center"/>
      <protection locked="0"/>
    </xf>
    <xf numFmtId="0" fontId="0" fillId="0" borderId="0" xfId="0" applyAlignment="1" applyProtection="1">
      <alignment vertical="center"/>
      <protection locked="0"/>
    </xf>
    <xf numFmtId="0" fontId="0" fillId="2" borderId="0" xfId="0" applyFill="1" applyAlignment="1" applyProtection="1">
      <alignment horizontal="center" vertical="center" shrinkToFit="1"/>
      <protection locked="0"/>
    </xf>
    <xf numFmtId="0" fontId="0" fillId="0" borderId="0" xfId="0" applyAlignment="1" applyProtection="1">
      <alignment horizontal="center" vertical="center" shrinkToFit="1"/>
      <protection locked="0"/>
    </xf>
    <xf numFmtId="0" fontId="0" fillId="0" borderId="0" xfId="0" applyAlignment="1" applyProtection="1">
      <alignment vertical="center" shrinkToFit="1"/>
      <protection locked="0"/>
    </xf>
  </cellXfs>
  <cellStyles count="2">
    <cellStyle name="표준" xfId="0" builtinId="0"/>
    <cellStyle name="하이퍼링크" xfId="1" builtinId="8"/>
  </cellStyles>
  <dxfs count="4">
    <dxf>
      <fill>
        <patternFill>
          <bgColor rgb="FFFFFF00"/>
        </patternFill>
      </fill>
      <border>
        <left style="thin">
          <color auto="1"/>
        </left>
        <right style="thin">
          <color auto="1"/>
        </right>
        <top style="thin">
          <color auto="1"/>
        </top>
        <bottom style="thin">
          <color auto="1"/>
        </bottom>
      </border>
    </dxf>
    <dxf>
      <font>
        <b/>
        <i val="0"/>
        <color theme="0"/>
      </font>
      <fill>
        <patternFill>
          <bgColor theme="9" tint="-0.499984740745262"/>
        </patternFill>
      </fill>
    </dxf>
    <dxf>
      <font>
        <b/>
        <i val="0"/>
        <color theme="0"/>
      </font>
      <fill>
        <patternFill>
          <bgColor theme="0" tint="-0.499984740745262"/>
        </patternFill>
      </fill>
    </dxf>
    <dxf>
      <font>
        <b/>
        <i val="0"/>
        <color theme="0"/>
      </font>
      <fill>
        <patternFill>
          <bgColor theme="9"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fmlaLink="$H$13" lockText="1" noThreeD="1"/>
</file>

<file path=xl/ctrlProps/ctrlProp2.xml><?xml version="1.0" encoding="utf-8"?>
<formControlPr xmlns="http://schemas.microsoft.com/office/spreadsheetml/2009/9/main" objectType="CheckBox" fmlaLink="$H$14" lockText="1" noThreeD="1"/>
</file>

<file path=xl/ctrlProps/ctrlProp3.xml><?xml version="1.0" encoding="utf-8"?>
<formControlPr xmlns="http://schemas.microsoft.com/office/spreadsheetml/2009/9/main" objectType="CheckBox" fmlaLink="$H$15" lockText="1" noThreeD="1"/>
</file>

<file path=xl/ctrlProps/ctrlProp4.xml><?xml version="1.0" encoding="utf-8"?>
<formControlPr xmlns="http://schemas.microsoft.com/office/spreadsheetml/2009/9/main" objectType="CheckBox" fmlaLink="$H$16" lockText="1" noThreeD="1"/>
</file>

<file path=xl/ctrlProps/ctrlProp5.xml><?xml version="1.0" encoding="utf-8"?>
<formControlPr xmlns="http://schemas.microsoft.com/office/spreadsheetml/2009/9/main" objectType="CheckBox" fmlaLink="$H$17" lockText="1" noThreeD="1"/>
</file>

<file path=xl/ctrlProps/ctrlProp6.xml><?xml version="1.0" encoding="utf-8"?>
<formControlPr xmlns="http://schemas.microsoft.com/office/spreadsheetml/2009/9/main" objectType="CheckBox" fmlaLink="$H$18" lockText="1" noThreeD="1"/>
</file>

<file path=xl/ctrlProps/ctrlProp7.xml><?xml version="1.0" encoding="utf-8"?>
<formControlPr xmlns="http://schemas.microsoft.com/office/spreadsheetml/2009/9/main" objectType="CheckBox" fmlaLink="$H$20" lockText="1" noThreeD="1"/>
</file>

<file path=xl/ctrlProps/ctrlProp8.xml><?xml version="1.0" encoding="utf-8"?>
<formControlPr xmlns="http://schemas.microsoft.com/office/spreadsheetml/2009/9/main" objectType="CheckBox" fmlaLink="$H$19" lockText="1" noThreeD="1"/>
</file>

<file path=xl/ctrlProps/ctrlProp9.xml><?xml version="1.0" encoding="utf-8"?>
<formControlPr xmlns="http://schemas.microsoft.com/office/spreadsheetml/2009/9/main" objectType="CheckBox" fmlaLink="$H$21" lockText="1" noThreeD="1"/>
</file>

<file path=xl/ctrlProps/ctrlProp10.xml><?xml version="1.0" encoding="utf-8"?>
<formControlPr xmlns="http://schemas.microsoft.com/office/spreadsheetml/2009/9/main" objectType="CheckBox" fmlaLink="$H$24" lockText="1" noThreeD="1"/>
</file>

<file path=xl/ctrlProps/ctrlProp11.xml><?xml version="1.0" encoding="utf-8"?>
<formControlPr xmlns="http://schemas.microsoft.com/office/spreadsheetml/2009/9/main" objectType="CheckBox" fmlaLink="$H$25" lockText="1" noThreeD="1"/>
</file>

<file path=xl/ctrlProps/ctrlProp12.xml><?xml version="1.0" encoding="utf-8"?>
<formControlPr xmlns="http://schemas.microsoft.com/office/spreadsheetml/2009/9/main" objectType="CheckBox" fmlaLink="$H$22" lockText="1" noThreeD="1"/>
</file>

<file path=xl/ctrlProps/ctrlProp13.xml><?xml version="1.0" encoding="utf-8"?>
<formControlPr xmlns="http://schemas.microsoft.com/office/spreadsheetml/2009/9/main" objectType="CheckBox" fmlaLink="$H$23" lockText="1" noThreeD="1"/>
</file>

<file path=xl/ctrlProps/ctrlProp14.xml><?xml version="1.0" encoding="utf-8"?>
<formControlPr xmlns="http://schemas.microsoft.com/office/spreadsheetml/2009/9/main" objectType="CheckBox" fmlaLink="$H$26" lockText="1" noThreeD="1"/>
</file>

<file path=xl/ctrlProps/ctrlProp15.xml><?xml version="1.0" encoding="utf-8"?>
<formControlPr xmlns="http://schemas.microsoft.com/office/spreadsheetml/2009/9/main" objectType="CheckBox" fmlaLink="$H$27" lockText="1" noThreeD="1"/>
</file>

<file path=xl/ctrlProps/ctrlProp16.xml><?xml version="1.0" encoding="utf-8"?>
<formControlPr xmlns="http://schemas.microsoft.com/office/spreadsheetml/2009/9/main" objectType="CheckBox" fmlaLink="$H$28" lockText="1" noThreeD="1"/>
</file>

<file path=xl/ctrlProps/ctrlProp17.xml><?xml version="1.0" encoding="utf-8"?>
<formControlPr xmlns="http://schemas.microsoft.com/office/spreadsheetml/2009/9/main" objectType="CheckBox" fmlaLink="$H$29" lockText="1" noThreeD="1"/>
</file>

<file path=xl/ctrlProps/ctrlProp18.xml><?xml version="1.0" encoding="utf-8"?>
<formControlPr xmlns="http://schemas.microsoft.com/office/spreadsheetml/2009/9/main" objectType="CheckBox" fmlaLink="$H$28" lockText="1" noThreeD="1"/>
</file>

<file path=xl/ctrlProps/ctrlProp19.xml><?xml version="1.0" encoding="utf-8"?>
<formControlPr xmlns="http://schemas.microsoft.com/office/spreadsheetml/2009/9/main" objectType="CheckBox" fmlaLink="$H$29"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2057400</xdr:colOff>
          <xdr:row>12</xdr:row>
          <xdr:rowOff>114300</xdr:rowOff>
        </xdr:from>
        <xdr:to>
          <xdr:col>2</xdr:col>
          <xdr:colOff>47625</xdr:colOff>
          <xdr:row>12</xdr:row>
          <xdr:rowOff>361950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13</xdr:row>
          <xdr:rowOff>114300</xdr:rowOff>
        </xdr:from>
        <xdr:to>
          <xdr:col>2</xdr:col>
          <xdr:colOff>47625</xdr:colOff>
          <xdr:row>13</xdr:row>
          <xdr:rowOff>361950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14</xdr:row>
          <xdr:rowOff>114300</xdr:rowOff>
        </xdr:from>
        <xdr:to>
          <xdr:col>2</xdr:col>
          <xdr:colOff>47625</xdr:colOff>
          <xdr:row>14</xdr:row>
          <xdr:rowOff>361950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15</xdr:row>
          <xdr:rowOff>114300</xdr:rowOff>
        </xdr:from>
        <xdr:to>
          <xdr:col>2</xdr:col>
          <xdr:colOff>47625</xdr:colOff>
          <xdr:row>15</xdr:row>
          <xdr:rowOff>361950</xdr:rowOff>
        </xdr:to>
        <xdr:sp macro="" textlink="">
          <xdr:nvSpPr>
            <xdr:cNvPr id="1028" name="Check Box 4" hidden="1">
              <a:extLst>
                <a:ext uri="{63B3BB69-23CF-44E3-9099-C40C66FF867C}">
                  <a14:compatExt spid="_x0000_s10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16</xdr:row>
          <xdr:rowOff>85725</xdr:rowOff>
        </xdr:from>
        <xdr:to>
          <xdr:col>2</xdr:col>
          <xdr:colOff>47625</xdr:colOff>
          <xdr:row>16</xdr:row>
          <xdr:rowOff>333375</xdr:rowOff>
        </xdr:to>
        <xdr:sp macro="" textlink="">
          <xdr:nvSpPr>
            <xdr:cNvPr id="1029" name="Check Box 5" hidden="1">
              <a:extLst>
                <a:ext uri="{63B3BB69-23CF-44E3-9099-C40C66FF867C}">
                  <a14:compatExt spid="_x0000_s10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17</xdr:row>
          <xdr:rowOff>142875</xdr:rowOff>
        </xdr:from>
        <xdr:to>
          <xdr:col>2</xdr:col>
          <xdr:colOff>47625</xdr:colOff>
          <xdr:row>17</xdr:row>
          <xdr:rowOff>390525</xdr:rowOff>
        </xdr:to>
        <xdr:sp macro="" textlink="">
          <xdr:nvSpPr>
            <xdr:cNvPr id="1030" name="Check Box 6" hidden="1">
              <a:extLst>
                <a:ext uri="{63B3BB69-23CF-44E3-9099-C40C66FF867C}">
                  <a14:compatExt spid="_x0000_s10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19</xdr:row>
          <xdr:rowOff>114300</xdr:rowOff>
        </xdr:from>
        <xdr:to>
          <xdr:col>2</xdr:col>
          <xdr:colOff>47625</xdr:colOff>
          <xdr:row>19</xdr:row>
          <xdr:rowOff>361950</xdr:rowOff>
        </xdr:to>
        <xdr:sp macro="" textlink="">
          <xdr:nvSpPr>
            <xdr:cNvPr id="1032" name="Check Box 8" hidden="1">
              <a:extLst>
                <a:ext uri="{63B3BB69-23CF-44E3-9099-C40C66FF867C}">
                  <a14:compatExt spid="_x0000_s10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18</xdr:row>
          <xdr:rowOff>114300</xdr:rowOff>
        </xdr:from>
        <xdr:to>
          <xdr:col>2</xdr:col>
          <xdr:colOff>47625</xdr:colOff>
          <xdr:row>18</xdr:row>
          <xdr:rowOff>361950</xdr:rowOff>
        </xdr:to>
        <xdr:sp macro="" textlink="">
          <xdr:nvSpPr>
            <xdr:cNvPr id="1033" name="Check Box 9" hidden="1">
              <a:extLst>
                <a:ext uri="{63B3BB69-23CF-44E3-9099-C40C66FF867C}">
                  <a14:compatExt spid="_x0000_s10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20</xdr:row>
          <xdr:rowOff>114300</xdr:rowOff>
        </xdr:from>
        <xdr:to>
          <xdr:col>2</xdr:col>
          <xdr:colOff>47625</xdr:colOff>
          <xdr:row>20</xdr:row>
          <xdr:rowOff>361950</xdr:rowOff>
        </xdr:to>
        <xdr:sp macro="" textlink="">
          <xdr:nvSpPr>
            <xdr:cNvPr id="1034" name="Check Box 10" hidden="1">
              <a:extLst>
                <a:ext uri="{63B3BB69-23CF-44E3-9099-C40C66FF867C}">
                  <a14:compatExt spid="_x0000_s10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23</xdr:row>
          <xdr:rowOff>66675</xdr:rowOff>
        </xdr:from>
        <xdr:to>
          <xdr:col>2</xdr:col>
          <xdr:colOff>47625</xdr:colOff>
          <xdr:row>23</xdr:row>
          <xdr:rowOff>314325</xdr:rowOff>
        </xdr:to>
        <xdr:sp macro="" textlink="">
          <xdr:nvSpPr>
            <xdr:cNvPr id="1035" name="Check Box 11" hidden="1">
              <a:extLst>
                <a:ext uri="{63B3BB69-23CF-44E3-9099-C40C66FF867C}">
                  <a14:compatExt spid="_x0000_s10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24</xdr:row>
          <xdr:rowOff>66675</xdr:rowOff>
        </xdr:from>
        <xdr:to>
          <xdr:col>2</xdr:col>
          <xdr:colOff>47625</xdr:colOff>
          <xdr:row>24</xdr:row>
          <xdr:rowOff>314325</xdr:rowOff>
        </xdr:to>
        <xdr:sp macro="" textlink="">
          <xdr:nvSpPr>
            <xdr:cNvPr id="1036" name="Check Box 12" hidden="1">
              <a:extLst>
                <a:ext uri="{63B3BB69-23CF-44E3-9099-C40C66FF867C}">
                  <a14:compatExt spid="_x0000_s10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21</xdr:row>
          <xdr:rowOff>76200</xdr:rowOff>
        </xdr:from>
        <xdr:to>
          <xdr:col>2</xdr:col>
          <xdr:colOff>47625</xdr:colOff>
          <xdr:row>21</xdr:row>
          <xdr:rowOff>323850</xdr:rowOff>
        </xdr:to>
        <xdr:sp macro="" textlink="">
          <xdr:nvSpPr>
            <xdr:cNvPr id="1037" name="Check Box 13" hidden="1">
              <a:extLst>
                <a:ext uri="{63B3BB69-23CF-44E3-9099-C40C66FF867C}">
                  <a14:compatExt spid="_x0000_s10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22</xdr:row>
          <xdr:rowOff>66675</xdr:rowOff>
        </xdr:from>
        <xdr:to>
          <xdr:col>2</xdr:col>
          <xdr:colOff>47625</xdr:colOff>
          <xdr:row>22</xdr:row>
          <xdr:rowOff>314325</xdr:rowOff>
        </xdr:to>
        <xdr:sp macro="" textlink="">
          <xdr:nvSpPr>
            <xdr:cNvPr id="1038" name="Check Box 14" hidden="1">
              <a:extLst>
                <a:ext uri="{63B3BB69-23CF-44E3-9099-C40C66FF867C}">
                  <a14:compatExt spid="_x0000_s10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25</xdr:row>
          <xdr:rowOff>66675</xdr:rowOff>
        </xdr:from>
        <xdr:to>
          <xdr:col>2</xdr:col>
          <xdr:colOff>47625</xdr:colOff>
          <xdr:row>25</xdr:row>
          <xdr:rowOff>314325</xdr:rowOff>
        </xdr:to>
        <xdr:sp macro="" textlink="">
          <xdr:nvSpPr>
            <xdr:cNvPr id="1039" name="Check Box 15" hidden="1">
              <a:extLst>
                <a:ext uri="{63B3BB69-23CF-44E3-9099-C40C66FF867C}">
                  <a14:compatExt spid="_x0000_s10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26</xdr:row>
          <xdr:rowOff>66675</xdr:rowOff>
        </xdr:from>
        <xdr:to>
          <xdr:col>2</xdr:col>
          <xdr:colOff>47625</xdr:colOff>
          <xdr:row>26</xdr:row>
          <xdr:rowOff>314325</xdr:rowOff>
        </xdr:to>
        <xdr:sp macro="" textlink="">
          <xdr:nvSpPr>
            <xdr:cNvPr id="1040" name="Check Box 16" hidden="1">
              <a:extLst>
                <a:ext uri="{63B3BB69-23CF-44E3-9099-C40C66FF867C}">
                  <a14:compatExt spid="_x0000_s10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36</xdr:col>
          <xdr:colOff>80742</xdr:colOff>
          <xdr:row>0</xdr:row>
          <xdr:rowOff>0</xdr:rowOff>
        </xdr:from>
        <xdr:to>
          <xdr:col>46</xdr:col>
          <xdr:colOff>67235</xdr:colOff>
          <xdr:row>35</xdr:row>
          <xdr:rowOff>56030</xdr:rowOff>
        </xdr:to>
        <xdr:pic>
          <xdr:nvPicPr>
            <xdr:cNvPr id="21" name="그림 20"/>
            <xdr:cNvPicPr>
              <a:picLocks noChangeAspect="1" noChangeArrowheads="1"/>
              <a:extLst>
                <a:ext uri="{84589F7E-364E-4C9E-8A38-B11213B215E9}">
                  <a14:cameraTool cellRange="Sheet2!$C$2:$D$12" spid="_x0000_s1113"/>
                </a:ext>
              </a:extLst>
            </xdr:cNvPicPr>
          </xdr:nvPicPr>
          <xdr:blipFill>
            <a:blip xmlns:r="http://schemas.openxmlformats.org/officeDocument/2006/relationships" r:embed="rId1"/>
            <a:srcRect/>
            <a:stretch>
              <a:fillRect/>
            </a:stretch>
          </xdr:blipFill>
          <xdr:spPr bwMode="auto">
            <a:xfrm>
              <a:off x="9852271" y="0"/>
              <a:ext cx="6822082" cy="12617824"/>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27</xdr:row>
          <xdr:rowOff>66675</xdr:rowOff>
        </xdr:from>
        <xdr:to>
          <xdr:col>2</xdr:col>
          <xdr:colOff>47625</xdr:colOff>
          <xdr:row>27</xdr:row>
          <xdr:rowOff>314325</xdr:rowOff>
        </xdr:to>
        <xdr:sp macro="" textlink="">
          <xdr:nvSpPr>
            <xdr:cNvPr id="1093" name="Check Box 69" hidden="1">
              <a:extLst>
                <a:ext uri="{63B3BB69-23CF-44E3-9099-C40C66FF867C}">
                  <a14:compatExt spid="_x0000_s10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oneCellAnchor>
        <xdr:from>
          <xdr:col>1</xdr:col>
          <xdr:colOff>2057400</xdr:colOff>
          <xdr:row>28</xdr:row>
          <xdr:rowOff>66675</xdr:rowOff>
        </xdr:from>
        <xdr:ext cx="332255" cy="247650"/>
        <xdr:sp macro="" textlink="">
          <xdr:nvSpPr>
            <xdr:cNvPr id="1102" name="Check Box 78" hidden="1">
              <a:extLst>
                <a:ext uri="{63B3BB69-23CF-44E3-9099-C40C66FF867C}">
                  <a14:compatExt spid="_x0000_s11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oneCellAnchor>
    </mc:Choice>
    <mc:Fallback/>
  </mc:AlternateContent>
  <mc:AlternateContent xmlns:mc="http://schemas.openxmlformats.org/markup-compatibility/2006">
    <mc:Choice xmlns:a14="http://schemas.microsoft.com/office/drawing/2010/main" Requires="a14">
      <xdr:oneCellAnchor>
        <xdr:from>
          <xdr:col>1</xdr:col>
          <xdr:colOff>2057400</xdr:colOff>
          <xdr:row>28</xdr:row>
          <xdr:rowOff>66675</xdr:rowOff>
        </xdr:from>
        <xdr:ext cx="332255" cy="247650"/>
        <xdr:sp macro="" textlink="">
          <xdr:nvSpPr>
            <xdr:cNvPr id="1103" name="Check Box 79" hidden="1">
              <a:extLst>
                <a:ext uri="{63B3BB69-23CF-44E3-9099-C40C66FF867C}">
                  <a14:compatExt spid="_x0000_s1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oneCellAnchor>
    </mc:Choice>
    <mc:Fallback/>
  </mc:AlternateContent>
  <mc:AlternateContent xmlns:mc="http://schemas.openxmlformats.org/markup-compatibility/2006">
    <mc:Choice xmlns:a14="http://schemas.microsoft.com/office/drawing/2010/main" Requires="a14">
      <xdr:oneCellAnchor>
        <xdr:from>
          <xdr:col>1</xdr:col>
          <xdr:colOff>2057400</xdr:colOff>
          <xdr:row>28</xdr:row>
          <xdr:rowOff>66675</xdr:rowOff>
        </xdr:from>
        <xdr:ext cx="332255" cy="247650"/>
        <xdr:sp macro="" textlink="">
          <xdr:nvSpPr>
            <xdr:cNvPr id="1105" name="Check Box 81" hidden="1">
              <a:extLst>
                <a:ext uri="{63B3BB69-23CF-44E3-9099-C40C66FF867C}">
                  <a14:compatExt spid="_x0000_s11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one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9"/>
  <sheetViews>
    <sheetView showGridLines="0" tabSelected="1" zoomScale="85" zoomScaleNormal="85" workbookViewId="0">
      <selection activeCell="AV13" sqref="AV13"/>
    </sheetView>
  </sheetViews>
  <sheetFormatPr defaultColWidth="9" defaultRowHeight="16.5" x14ac:dyDescent="0.3"/>
  <cols>
    <col min="1" max="1" width="3.5" customWidth="1"/>
    <col min="2" max="2" width="30.75" bestFit="1" customWidth="1"/>
    <col min="3" max="3" width="9.75" customWidth="1"/>
    <col min="4" max="4" width="73.25" customWidth="1"/>
    <col min="5" max="5" width="4.75" style="6" customWidth="1"/>
    <col min="6" max="6" width="4.75" hidden="1" customWidth="1"/>
    <col min="7" max="7" width="9" hidden="1" customWidth="1"/>
    <col min="8" max="8" width="9" style="31" hidden="1" customWidth="1"/>
    <col min="9" max="9" width="15.25" style="32" hidden="1" customWidth="1"/>
    <col min="10" max="10" width="6" style="32" hidden="1" customWidth="1"/>
    <col min="11" max="11" width="14.625" style="32" hidden="1" customWidth="1"/>
    <col min="12" max="12" width="7.25" style="32" hidden="1" customWidth="1"/>
    <col min="13" max="13" width="17.375" style="32" hidden="1" customWidth="1"/>
    <col min="14" max="14" width="9.875" style="31" hidden="1" customWidth="1"/>
    <col min="15" max="15" width="14.75" style="31" hidden="1" customWidth="1"/>
    <col min="16" max="16" width="9" style="31" hidden="1" customWidth="1"/>
    <col min="17" max="17" width="15.875" style="31" hidden="1" customWidth="1"/>
    <col min="18" max="18" width="9" style="31" hidden="1" customWidth="1"/>
    <col min="19" max="19" width="18.25" style="31" hidden="1" customWidth="1"/>
    <col min="20" max="20" width="9" style="31" hidden="1" customWidth="1"/>
    <col min="21" max="21" width="17" style="31" hidden="1" customWidth="1"/>
    <col min="22" max="22" width="7.125" style="31" hidden="1" customWidth="1"/>
    <col min="23" max="23" width="24.375" style="31" hidden="1" customWidth="1"/>
    <col min="24" max="24" width="6.75" style="31" hidden="1" customWidth="1"/>
    <col min="25" max="25" width="24.375" style="31" hidden="1" customWidth="1"/>
    <col min="26" max="26" width="9" style="31" hidden="1" customWidth="1"/>
    <col min="27" max="27" width="33.125" style="31" hidden="1" customWidth="1"/>
    <col min="28" max="35" width="9" hidden="1" customWidth="1"/>
    <col min="36" max="36" width="6.25" customWidth="1"/>
  </cols>
  <sheetData>
    <row r="1" spans="1:27" ht="27.75" customHeight="1" x14ac:dyDescent="0.3">
      <c r="A1" s="1"/>
      <c r="B1" s="15" t="s">
        <v>64</v>
      </c>
      <c r="C1" s="1"/>
      <c r="D1" s="1"/>
      <c r="E1" s="3"/>
    </row>
    <row r="2" spans="1:27" ht="30" customHeight="1" x14ac:dyDescent="0.3">
      <c r="A2" s="1"/>
      <c r="B2" s="29" t="s">
        <v>27</v>
      </c>
      <c r="C2" s="16" t="str">
        <f>I21</f>
        <v>비대상</v>
      </c>
      <c r="D2" s="17" t="str">
        <f>IF(I19="비대상",J19,IFERROR(VLOOKUP("대상",I13:J20,2,0),"200제곱미터 이하는 건설사업자 시공대상이 아닙니다."))</f>
        <v>200제곱미터 이하는 건설사업자 시공대상이 아닙니다.</v>
      </c>
      <c r="E2" s="8"/>
    </row>
    <row r="3" spans="1:27" ht="30" customHeight="1" x14ac:dyDescent="0.3">
      <c r="A3" s="1"/>
      <c r="B3" s="29" t="s">
        <v>28</v>
      </c>
      <c r="C3" s="16" t="str">
        <f>K22</f>
        <v>대상</v>
      </c>
      <c r="D3" s="18" t="str">
        <f>IF(K18="비대상",L18,IFERROR(VLOOKUP("대상",K13:L21,2,0),"건설업자 시공대상은 허가권자 지정감리 제외"))</f>
        <v>건축주가 직접시공하는 건축물은 허가권자가 감리자를 지정해야 합니다(경미한 공사, 단독주택, 16. 8. 4.이전 제외).</v>
      </c>
      <c r="E3" s="3"/>
    </row>
    <row r="4" spans="1:27" ht="30" customHeight="1" x14ac:dyDescent="0.3">
      <c r="A4" s="1"/>
      <c r="B4" s="30" t="s">
        <v>29</v>
      </c>
      <c r="C4" s="16" t="str">
        <f>M21</f>
        <v>대상</v>
      </c>
      <c r="D4" s="18" t="str">
        <f>IF(C4="대상", "건축주가 직접시공하는 현장은 관리인을 지정해야 합니다.", "건설사업자 시공대상 현장 또는 17. 2. 4. 이전 허가건은 제외입니다.")</f>
        <v>건축주가 직접시공하는 현장은 관리인을 지정해야 합니다.</v>
      </c>
      <c r="E4" s="3"/>
      <c r="I4" s="33"/>
      <c r="J4" s="34"/>
      <c r="K4" s="33"/>
      <c r="L4" s="35"/>
      <c r="M4" s="33"/>
      <c r="N4" s="36"/>
      <c r="O4" s="37"/>
      <c r="Q4" s="37"/>
    </row>
    <row r="5" spans="1:27" ht="30" customHeight="1" x14ac:dyDescent="0.3">
      <c r="A5" s="1"/>
      <c r="B5" s="30" t="s">
        <v>16</v>
      </c>
      <c r="C5" s="16" t="str">
        <f>O22</f>
        <v>비대상</v>
      </c>
      <c r="D5" s="18" t="str">
        <f>IF(C5="비대상","연면적이 660제곱미터 미만 또는 총공사비가 5억원 미만 토목공사 또는 총공사비가 2억원 미만인 전문공사는 제외", "연면적이 660제곱미터 이상 또는 총공사비가 5억원이상 토목공사 또는 총공사비가 2억원 이상인 전문공사는 수립대상입니다")</f>
        <v>연면적이 660제곱미터 미만 또는 총공사비가 5억원 미만 토목공사 또는 총공사비가 2억원 미만인 전문공사는 제외</v>
      </c>
      <c r="E5" s="3"/>
      <c r="I5" s="33"/>
      <c r="J5" s="34"/>
      <c r="K5" s="33"/>
      <c r="L5" s="35"/>
      <c r="M5" s="33"/>
      <c r="N5" s="36"/>
      <c r="O5" s="37"/>
      <c r="Q5" s="37"/>
    </row>
    <row r="6" spans="1:27" ht="30" customHeight="1" x14ac:dyDescent="0.3">
      <c r="A6" s="1"/>
      <c r="B6" s="30" t="s">
        <v>17</v>
      </c>
      <c r="C6" s="16" t="str">
        <f>Q22</f>
        <v>비대상</v>
      </c>
      <c r="D6" s="18" t="str">
        <f>IF(C6="비대상","지하 10미터 미만 굴착공사는 안전관리계획서 수립 제외입니다.","지하 10미터 이상을 굴착하는 건설공사는 수립해야 합니다.")</f>
        <v>지하 10미터 미만 굴착공사는 안전관리계획서 수립 제외입니다.</v>
      </c>
      <c r="E6" s="3"/>
      <c r="I6" s="33"/>
      <c r="J6" s="34"/>
      <c r="K6" s="33"/>
      <c r="L6" s="35"/>
      <c r="M6" s="33"/>
      <c r="N6" s="36"/>
      <c r="O6" s="37"/>
      <c r="Q6" s="37"/>
    </row>
    <row r="7" spans="1:27" ht="30" customHeight="1" x14ac:dyDescent="0.3">
      <c r="A7" s="1"/>
      <c r="B7" s="30" t="s">
        <v>43</v>
      </c>
      <c r="C7" s="16" t="str">
        <f>U22</f>
        <v>비대상</v>
      </c>
      <c r="D7" s="18" t="str">
        <f>IF(C7="비대상","공사금액이 1억원 미만 건축신고 대상 또는 공사기간이 1개월 미만이면, 대상이 아닙니다.","공사금액이 1억원 이상 또는 건축허가 대상 또는 공사기간이 1개월이상이면 건설재해예방지도 대상입니다.")</f>
        <v>공사금액이 1억원 미만 건축신고 대상 또는 공사기간이 1개월 미만이면, 대상이 아닙니다.</v>
      </c>
      <c r="E7" s="3"/>
      <c r="I7" s="33"/>
      <c r="J7" s="34"/>
      <c r="K7" s="33"/>
      <c r="L7" s="35"/>
      <c r="M7" s="33"/>
      <c r="N7" s="36"/>
      <c r="O7" s="37"/>
      <c r="Q7" s="37"/>
      <c r="S7" s="37"/>
      <c r="U7" s="37"/>
      <c r="W7" s="37"/>
      <c r="Y7" s="37"/>
      <c r="AA7" s="37"/>
    </row>
    <row r="8" spans="1:27" ht="30" customHeight="1" x14ac:dyDescent="0.3">
      <c r="A8" s="1"/>
      <c r="B8" s="30" t="s">
        <v>44</v>
      </c>
      <c r="C8" s="16" t="str">
        <f>W22</f>
        <v>비대상</v>
      </c>
      <c r="D8" s="18" t="str">
        <f>IF(C8="대상","높이 31미터 이상 건축물 또는 깊이 10미터 이상 굴착 공사는 유해위헙방지계획 수립대상입니다.", "높이 31미터 미만 건축물 또는 깊이 10미터 미만 굴착 공사는 유해위헙방지계획 수립대상이 아닙니다." )</f>
        <v>높이 31미터 미만 건축물 또는 깊이 10미터 미만 굴착 공사는 유해위헙방지계획 수립대상이 아닙니다.</v>
      </c>
      <c r="E8" s="3"/>
      <c r="I8" s="33"/>
      <c r="J8" s="34"/>
      <c r="K8" s="33"/>
      <c r="L8" s="35"/>
      <c r="M8" s="33"/>
      <c r="N8" s="36"/>
      <c r="O8" s="37"/>
      <c r="Q8" s="37"/>
      <c r="S8" s="37"/>
      <c r="U8" s="37"/>
      <c r="W8" s="37"/>
      <c r="Y8" s="37"/>
      <c r="AA8" s="37"/>
    </row>
    <row r="9" spans="1:27" ht="30" customHeight="1" x14ac:dyDescent="0.3">
      <c r="A9" s="1"/>
      <c r="B9" s="30" t="s">
        <v>45</v>
      </c>
      <c r="C9" s="16" t="str">
        <f>S22</f>
        <v>비대상</v>
      </c>
      <c r="D9" s="18" t="str">
        <f>IF(C9="대상","연면적 1,000제곱미터 이상 건축물은 안전관리금 예치 대상입니다.","연면적 1,000제곱미터 미만 건축물은 안전관리금 예치 대상이 아닙니다.")</f>
        <v>연면적 1,000제곱미터 미만 건축물은 안전관리금 예치 대상이 아닙니다.</v>
      </c>
      <c r="E9" s="3"/>
      <c r="I9" s="33"/>
      <c r="J9" s="34"/>
      <c r="K9" s="33"/>
      <c r="L9" s="35"/>
      <c r="M9" s="33"/>
      <c r="N9" s="36"/>
      <c r="O9" s="37"/>
      <c r="Q9" s="37"/>
      <c r="S9" s="37"/>
      <c r="U9" s="37"/>
      <c r="W9" s="37"/>
      <c r="Y9" s="37"/>
      <c r="AA9" s="37"/>
    </row>
    <row r="10" spans="1:27" ht="30" customHeight="1" x14ac:dyDescent="0.3">
      <c r="A10" s="1"/>
      <c r="B10" s="30" t="s">
        <v>67</v>
      </c>
      <c r="C10" s="16" t="str">
        <f>Y22</f>
        <v>비대상</v>
      </c>
      <c r="D10" s="18" t="str">
        <f>IF(C10="대상","연면적 1,000제곱미터 이상 공동주택, 근린생활시설, 공장은 소규모 건설공사 안전관리계획 수립대상입니다.", "연면적 1,000제곱미터 이하는 소규모 건설공사 안전관리계획 수립대상이 아닙니다.")</f>
        <v>연면적 1,000제곱미터 이하는 소규모 건설공사 안전관리계획 수립대상이 아닙니다.</v>
      </c>
      <c r="E10" s="3"/>
      <c r="I10" s="33"/>
      <c r="J10" s="34"/>
      <c r="K10" s="33"/>
      <c r="L10" s="35"/>
      <c r="M10" s="33"/>
      <c r="N10" s="36"/>
      <c r="O10" s="37"/>
      <c r="Q10" s="37"/>
      <c r="S10" s="37"/>
      <c r="U10" s="37"/>
      <c r="W10" s="37"/>
      <c r="Y10" s="37"/>
      <c r="AA10" s="37"/>
    </row>
    <row r="11" spans="1:27" ht="30" customHeight="1" x14ac:dyDescent="0.3">
      <c r="A11" s="1"/>
      <c r="B11" s="30" t="s">
        <v>73</v>
      </c>
      <c r="C11" s="16" t="str">
        <f>AA22</f>
        <v>비대상</v>
      </c>
      <c r="D11" s="18" t="str">
        <f>IF(C11="대상","연면적 1,000제곱미터 이상 문화및집회시설 등은 상주감리대상입니다.", "연면적 1,000제곱미터 미만은 상죽마리대상이 아닙니다.")</f>
        <v>연면적 1,000제곱미터 미만은 상죽마리대상이 아닙니다.</v>
      </c>
      <c r="E11" s="3"/>
      <c r="I11" s="33"/>
      <c r="J11" s="34"/>
      <c r="K11" s="33"/>
      <c r="L11" s="35"/>
      <c r="M11" s="33"/>
      <c r="N11" s="36"/>
      <c r="O11" s="37"/>
      <c r="Q11" s="37"/>
      <c r="S11" s="37"/>
      <c r="U11" s="37"/>
      <c r="W11" s="37"/>
      <c r="Y11" s="37"/>
      <c r="AA11" s="37"/>
    </row>
    <row r="12" spans="1:27" ht="35.25" customHeight="1" x14ac:dyDescent="0.3">
      <c r="A12" s="1"/>
      <c r="B12" s="14" t="s">
        <v>30</v>
      </c>
      <c r="C12" s="1"/>
      <c r="D12" s="1"/>
      <c r="E12" s="3"/>
      <c r="H12" s="38"/>
      <c r="I12" s="33" t="s">
        <v>9</v>
      </c>
      <c r="J12" s="32" t="s">
        <v>11</v>
      </c>
      <c r="K12" s="33" t="s">
        <v>10</v>
      </c>
      <c r="L12" s="32" t="s">
        <v>11</v>
      </c>
      <c r="M12" s="33" t="s">
        <v>8</v>
      </c>
      <c r="N12" s="32" t="s">
        <v>11</v>
      </c>
      <c r="O12" s="33" t="s">
        <v>18</v>
      </c>
      <c r="Q12" s="37" t="s">
        <v>19</v>
      </c>
      <c r="S12" s="37" t="s">
        <v>42</v>
      </c>
      <c r="U12" s="37" t="s">
        <v>43</v>
      </c>
      <c r="W12" s="37" t="s">
        <v>46</v>
      </c>
      <c r="Y12" s="37" t="s">
        <v>68</v>
      </c>
      <c r="AA12" s="37" t="s">
        <v>74</v>
      </c>
    </row>
    <row r="13" spans="1:27" ht="30" customHeight="1" x14ac:dyDescent="0.3">
      <c r="A13" s="9"/>
      <c r="B13" s="25" t="s">
        <v>4</v>
      </c>
      <c r="C13" s="27" t="s">
        <v>3</v>
      </c>
      <c r="D13" s="27"/>
      <c r="E13" s="4"/>
      <c r="H13" s="38" t="b">
        <v>0</v>
      </c>
      <c r="I13" s="39" t="str">
        <f>IF(H13=TRUE, "대상","")</f>
        <v/>
      </c>
      <c r="J13" s="40" t="b">
        <f>IF(I13="대상","200제곱미터 초과하는 건축물은 건설업자가 시공해야합니다.(경미공사 제외)")</f>
        <v>0</v>
      </c>
      <c r="K13" s="39" t="str">
        <f>IF(I21="비대상","대상","비대상")</f>
        <v>대상</v>
      </c>
      <c r="L13" s="40" t="str">
        <f>IF(K13="대상","건축주가 직접시공하는 건축물은 허가권자가 감리자를 지정해야 합니다(경미한 공사, 단독주택, 16. 8. 4.이전 제외).")</f>
        <v>건축주가 직접시공하는 건축물은 허가권자가 감리자를 지정해야 합니다(경미한 공사, 단독주택, 16. 8. 4.이전 제외).</v>
      </c>
      <c r="M13" s="39" t="str">
        <f>IF( I20="비대상","비대상", IF(I21="비대상","대상","비대상"))</f>
        <v>대상</v>
      </c>
      <c r="N13" s="41"/>
      <c r="O13" s="37"/>
      <c r="Q13" s="37"/>
      <c r="S13" s="37"/>
      <c r="U13" s="37"/>
      <c r="W13" s="37"/>
      <c r="Y13" s="37"/>
      <c r="AA13" s="37"/>
    </row>
    <row r="14" spans="1:27" ht="30" customHeight="1" x14ac:dyDescent="0.3">
      <c r="A14" s="2"/>
      <c r="B14" s="25" t="s">
        <v>5</v>
      </c>
      <c r="C14" s="27" t="s">
        <v>2</v>
      </c>
      <c r="D14" s="27"/>
      <c r="E14" s="4"/>
      <c r="H14" s="38" t="b">
        <v>0</v>
      </c>
      <c r="I14" s="39" t="str">
        <f>IF(I19="비대상","비대상",IF(H14=TRUE,"대상",""))</f>
        <v/>
      </c>
      <c r="J14" s="40" t="b">
        <f>IF(I14="대상","공동주택 등은 건축물은 면적관계 없이 건설사업자 선정 대상입니다.(경미한 건설공사 제외)")</f>
        <v>0</v>
      </c>
      <c r="K14" s="39" t="str">
        <f>IF(H14=TRUE,"대상","")</f>
        <v/>
      </c>
      <c r="L14" s="40" t="b">
        <f>IF(K14="대상","공동주택 등은 건축물 면적관계 없이 허가권자가 감리자를 지정해야 합니다(주상복합건축물 포함).")</f>
        <v>0</v>
      </c>
      <c r="M14" s="39" t="str">
        <f>IF(H22=TRUE, "비대상","대상")</f>
        <v>대상</v>
      </c>
      <c r="N14" s="41"/>
      <c r="O14" s="37"/>
      <c r="Q14" s="37"/>
      <c r="S14" s="37"/>
      <c r="U14" s="37"/>
      <c r="W14" s="37"/>
      <c r="Y14" s="37"/>
      <c r="AA14" s="37"/>
    </row>
    <row r="15" spans="1:27" ht="30" customHeight="1" x14ac:dyDescent="0.3">
      <c r="A15" s="2"/>
      <c r="B15" s="25" t="s">
        <v>6</v>
      </c>
      <c r="C15" s="27" t="s">
        <v>1</v>
      </c>
      <c r="D15" s="27"/>
      <c r="E15" s="4"/>
      <c r="H15" s="38" t="b">
        <v>0</v>
      </c>
      <c r="I15" s="39" t="str">
        <f>IF(H15=TRUE, "대상","")</f>
        <v/>
      </c>
      <c r="J15" s="40" t="b">
        <f>IF(I15="대상","노유자시설 등은 면적관계 없이 건설사업자 시공 대상입니다.(경미공사 제외)")</f>
        <v>0</v>
      </c>
      <c r="K15" s="39"/>
      <c r="L15" s="40"/>
      <c r="M15" s="39"/>
      <c r="N15" s="41"/>
      <c r="O15" s="37"/>
      <c r="Q15" s="37"/>
      <c r="S15" s="37"/>
      <c r="U15" s="37"/>
      <c r="W15" s="37"/>
      <c r="Y15" s="37"/>
      <c r="AA15" s="37"/>
    </row>
    <row r="16" spans="1:27" ht="30" customHeight="1" x14ac:dyDescent="0.3">
      <c r="A16" s="2"/>
      <c r="B16" s="25" t="s">
        <v>22</v>
      </c>
      <c r="C16" s="27" t="s">
        <v>26</v>
      </c>
      <c r="D16" s="27"/>
      <c r="E16" s="4"/>
      <c r="H16" s="38" t="b">
        <v>0</v>
      </c>
      <c r="I16" s="39" t="str">
        <f>IF(H16=TRUE, "대상","")</f>
        <v/>
      </c>
      <c r="J16" s="40" t="b">
        <f>IF(I16="대상","노유자시설 등은 면적관계 없이 건설사업자 시공 대상입니다.")</f>
        <v>0</v>
      </c>
      <c r="K16" s="39"/>
      <c r="L16" s="40"/>
      <c r="M16" s="39"/>
      <c r="N16" s="41"/>
      <c r="O16" s="37"/>
      <c r="Q16" s="37"/>
      <c r="S16" s="37"/>
      <c r="U16" s="37"/>
      <c r="W16" s="37"/>
      <c r="Y16" s="37"/>
      <c r="AA16" s="37"/>
    </row>
    <row r="17" spans="1:27" ht="30" customHeight="1" x14ac:dyDescent="0.3">
      <c r="A17" s="2"/>
      <c r="B17" s="25" t="s">
        <v>7</v>
      </c>
      <c r="C17" s="27" t="s">
        <v>0</v>
      </c>
      <c r="D17" s="27"/>
      <c r="E17" s="4"/>
      <c r="H17" s="38" t="b">
        <v>0</v>
      </c>
      <c r="I17" s="39" t="str">
        <f>IF(H17=TRUE, "대상","")</f>
        <v/>
      </c>
      <c r="J17" s="40" t="b">
        <f>IF(I17="대상","다중생활시설 등은 면적관계 없이 건설사업자 시공 대상입니다.")</f>
        <v>0</v>
      </c>
      <c r="K17" s="39"/>
      <c r="L17" s="40"/>
      <c r="M17" s="39"/>
      <c r="N17" s="41"/>
      <c r="O17" s="37"/>
      <c r="Q17" s="37"/>
      <c r="S17" s="37"/>
      <c r="U17" s="37"/>
      <c r="W17" s="37"/>
      <c r="Y17" s="37"/>
      <c r="AA17" s="37"/>
    </row>
    <row r="18" spans="1:27" ht="45.75" customHeight="1" x14ac:dyDescent="0.3">
      <c r="A18" s="2"/>
      <c r="B18" s="25" t="s">
        <v>23</v>
      </c>
      <c r="C18" s="28" t="s">
        <v>12</v>
      </c>
      <c r="D18" s="28"/>
      <c r="E18" s="4"/>
      <c r="H18" s="38" t="b">
        <v>0</v>
      </c>
      <c r="I18" s="39"/>
      <c r="J18" s="40"/>
      <c r="K18" s="39" t="str">
        <f>IF(H18=TRUE,"비대상","")</f>
        <v/>
      </c>
      <c r="L18" s="40" t="b">
        <f>IF(K18="비대상","단독주택 중 단독주택과 농축산시설 등은 허가권자가 지정하는 감리자 지정 제외대상입니다..")</f>
        <v>0</v>
      </c>
      <c r="M18" s="39"/>
      <c r="N18" s="41"/>
      <c r="O18" s="37"/>
      <c r="Q18" s="37"/>
      <c r="S18" s="37"/>
      <c r="U18" s="37"/>
      <c r="W18" s="37"/>
      <c r="Y18" s="37"/>
      <c r="AA18" s="37"/>
    </row>
    <row r="19" spans="1:27" ht="30" customHeight="1" x14ac:dyDescent="0.3">
      <c r="A19" s="2"/>
      <c r="B19" s="25" t="s">
        <v>31</v>
      </c>
      <c r="C19" s="27" t="s">
        <v>13</v>
      </c>
      <c r="D19" s="27"/>
      <c r="E19" s="4"/>
      <c r="H19" s="38" t="b">
        <v>0</v>
      </c>
      <c r="I19" s="39" t="b">
        <f>IF(I16="대상","대상",IF(I15="대상","대상",IF(H19=TRUE,"비대상")))</f>
        <v>0</v>
      </c>
      <c r="J19" s="40" t="b">
        <f>IF(I19="비대상", "시행일 이전이라 대상이 아닙니다. 다만 종전규정에 따라 연면적 661제곱미터 초과 주거용 건축물, 공동주택, 연면적 495제곱미터 초과 주거전용 외 건축물, 다중이용건축물이 시공자대상입니다.")</f>
        <v>0</v>
      </c>
      <c r="K19" s="39"/>
      <c r="L19" s="40"/>
      <c r="M19" s="39"/>
      <c r="N19" s="41"/>
      <c r="O19" s="37"/>
      <c r="Q19" s="37"/>
      <c r="S19" s="37"/>
      <c r="U19" s="37"/>
      <c r="W19" s="37"/>
      <c r="Y19" s="37"/>
      <c r="AA19" s="37"/>
    </row>
    <row r="20" spans="1:27" ht="30" customHeight="1" x14ac:dyDescent="0.3">
      <c r="A20" s="2"/>
      <c r="B20" s="25" t="s">
        <v>24</v>
      </c>
      <c r="C20" s="12" t="s">
        <v>14</v>
      </c>
      <c r="D20" s="12"/>
      <c r="E20" s="4"/>
      <c r="H20" s="38" t="b">
        <v>0</v>
      </c>
      <c r="I20" s="39" t="b">
        <f>IF(H20=TRUE, "비대상")</f>
        <v>0</v>
      </c>
      <c r="J20" s="40" t="b">
        <f>IF(I20="비대상", "경미한 건설공사는 건설사업자가 시공해야하는 대상이 아닙니다.")</f>
        <v>0</v>
      </c>
      <c r="K20" s="39" t="str">
        <f>IF(K14="대상","대상",IF(H20=TRUE,"비대상",""))</f>
        <v/>
      </c>
      <c r="L20" s="40" t="b">
        <f>IF(K20="비대상","총공사금액 5000만원 미만 현장은 감리자 지정 제외대상입니다..")</f>
        <v>0</v>
      </c>
      <c r="M20" s="39"/>
      <c r="N20" s="41"/>
      <c r="O20" s="37"/>
      <c r="Q20" s="37"/>
      <c r="S20" s="37"/>
      <c r="U20" s="37"/>
      <c r="W20" s="37"/>
      <c r="Y20" s="37"/>
      <c r="AA20" s="37"/>
    </row>
    <row r="21" spans="1:27" ht="30" customHeight="1" x14ac:dyDescent="0.3">
      <c r="A21" s="25"/>
      <c r="B21" s="25" t="s">
        <v>25</v>
      </c>
      <c r="C21" s="12" t="s">
        <v>15</v>
      </c>
      <c r="D21" s="12"/>
      <c r="E21" s="5"/>
      <c r="H21" s="38" t="b">
        <v>0</v>
      </c>
      <c r="I21" s="39" t="str">
        <f>IF(I19="비대상","비대상",IF(I20="비대상","비대상",IF(COUNTIF(I13:I20,"대상")&gt;0,"대상","비대상")))</f>
        <v>비대상</v>
      </c>
      <c r="J21" s="40"/>
      <c r="K21" s="39" t="str">
        <f>IF(H21=TRUE,"비대상", "")</f>
        <v/>
      </c>
      <c r="L21" s="40" t="b">
        <f>IF(K21="비대상","총공사금액 5000만원 미만 현장은 감리자 지정 제외대상입니다..")</f>
        <v>0</v>
      </c>
      <c r="M21" s="39" t="str">
        <f>IF(M13="비대상","비대상",IF(COUNTIF(M13:M14,"비대상")&gt;=1,"비대상","대상"))</f>
        <v>대상</v>
      </c>
      <c r="N21" s="41"/>
      <c r="O21" s="37"/>
      <c r="Q21" s="37"/>
      <c r="S21" s="37"/>
      <c r="U21" s="37"/>
      <c r="W21" s="37"/>
      <c r="Y21" s="37"/>
      <c r="AA21" s="37"/>
    </row>
    <row r="22" spans="1:27" ht="30" customHeight="1" x14ac:dyDescent="0.3">
      <c r="A22" s="25"/>
      <c r="B22" s="25" t="s">
        <v>34</v>
      </c>
      <c r="C22" s="25" t="s">
        <v>35</v>
      </c>
      <c r="D22" s="25"/>
      <c r="E22" s="7"/>
      <c r="H22" s="31" t="b">
        <v>0</v>
      </c>
      <c r="K22" s="32" t="str">
        <f>IF(K18="비대상","비대상",IF(K21="비대상","비대상",IF(K20="비대상","비대상",IF(COUNTIF(K13:K21,"대상")&gt;=1,"대상","비대상"))))</f>
        <v>대상</v>
      </c>
      <c r="O22" s="31" t="str">
        <f>IF(H24=TRUE, "대상", "비대상")</f>
        <v>비대상</v>
      </c>
      <c r="Q22" s="31" t="str">
        <f>IF(H25=TRUE, "대상", "비대상")</f>
        <v>비대상</v>
      </c>
      <c r="S22" s="31" t="str">
        <f>IF(H23=TRUE, "대상", "비대상")</f>
        <v>비대상</v>
      </c>
      <c r="U22" s="31" t="str">
        <f>IF(H26=TRUE, "대상", "비대상")</f>
        <v>비대상</v>
      </c>
      <c r="W22" s="31" t="str">
        <f>IF(OR( H25=TRUE, H27=TRUE), "대상", "비대상")</f>
        <v>비대상</v>
      </c>
      <c r="Y22" s="31" t="str">
        <f>IF(H28=TRUE, "대상", "비대상")</f>
        <v>비대상</v>
      </c>
      <c r="AA22" s="31" t="str">
        <f>IF(H29=TRUE, "대상", "비대상")</f>
        <v>비대상</v>
      </c>
    </row>
    <row r="23" spans="1:27" ht="30" customHeight="1" x14ac:dyDescent="0.3">
      <c r="A23" s="25"/>
      <c r="B23" s="25" t="s">
        <v>37</v>
      </c>
      <c r="C23" s="25" t="s">
        <v>38</v>
      </c>
      <c r="D23" s="25"/>
      <c r="E23" s="10"/>
      <c r="H23" s="31" t="b">
        <v>0</v>
      </c>
    </row>
    <row r="24" spans="1:27" ht="30" customHeight="1" x14ac:dyDescent="0.3">
      <c r="A24" s="25"/>
      <c r="B24" s="25" t="s">
        <v>47</v>
      </c>
      <c r="C24" s="25" t="s">
        <v>20</v>
      </c>
      <c r="D24" s="25"/>
      <c r="E24" s="10"/>
      <c r="H24" s="31" t="b">
        <v>0</v>
      </c>
    </row>
    <row r="25" spans="1:27" ht="30" customHeight="1" x14ac:dyDescent="0.3">
      <c r="A25" s="25"/>
      <c r="B25" s="25" t="s">
        <v>48</v>
      </c>
      <c r="C25" s="25" t="s">
        <v>21</v>
      </c>
      <c r="D25" s="25"/>
      <c r="E25" s="10"/>
      <c r="H25" s="31" t="b">
        <v>0</v>
      </c>
    </row>
    <row r="26" spans="1:27" ht="30" customHeight="1" x14ac:dyDescent="0.3">
      <c r="A26" s="25"/>
      <c r="B26" s="25" t="s">
        <v>49</v>
      </c>
      <c r="C26" s="25" t="s">
        <v>53</v>
      </c>
      <c r="D26" s="25"/>
      <c r="E26" s="10"/>
      <c r="H26" s="31" t="b">
        <v>0</v>
      </c>
    </row>
    <row r="27" spans="1:27" ht="30" customHeight="1" x14ac:dyDescent="0.3">
      <c r="A27" s="25"/>
      <c r="B27" s="13" t="s">
        <v>50</v>
      </c>
      <c r="C27" s="13" t="s">
        <v>39</v>
      </c>
      <c r="D27" s="13"/>
      <c r="E27" s="13"/>
      <c r="H27" s="31" t="b">
        <v>0</v>
      </c>
    </row>
    <row r="28" spans="1:27" ht="30" customHeight="1" x14ac:dyDescent="0.3">
      <c r="A28" s="25"/>
      <c r="B28" s="25" t="s">
        <v>65</v>
      </c>
      <c r="C28" s="25" t="s">
        <v>66</v>
      </c>
      <c r="D28" s="25"/>
      <c r="E28" s="24"/>
      <c r="H28" s="31" t="b">
        <v>0</v>
      </c>
    </row>
    <row r="29" spans="1:27" ht="30" customHeight="1" x14ac:dyDescent="0.3">
      <c r="A29" s="25"/>
      <c r="B29" s="25" t="s">
        <v>71</v>
      </c>
      <c r="C29" s="28" t="s">
        <v>72</v>
      </c>
      <c r="D29" s="28"/>
      <c r="E29" s="28"/>
      <c r="H29" s="31" t="b">
        <v>0</v>
      </c>
    </row>
  </sheetData>
  <sheetProtection algorithmName="SHA-512" hashValue="CHsz6x0843EL2s1sv523LvlA1SUQlCAmbHzfadNFXUiaELOsq47arpKIpOBQ52QJowXFPCF/H7XAW3cnWGkVlw==" saltValue="LVwbvfAbB55DQk1qaHMUow==" spinCount="100000" sheet="1" selectLockedCells="1" selectUnlockedCells="1"/>
  <mergeCells count="8">
    <mergeCell ref="C29:E29"/>
    <mergeCell ref="C19:D19"/>
    <mergeCell ref="C13:D13"/>
    <mergeCell ref="C14:D14"/>
    <mergeCell ref="C15:D15"/>
    <mergeCell ref="C16:D16"/>
    <mergeCell ref="C17:D17"/>
    <mergeCell ref="C18:D18"/>
  </mergeCells>
  <phoneticPr fontId="1" type="noConversion"/>
  <conditionalFormatting sqref="A13:H27">
    <cfRule type="expression" dxfId="3" priority="3">
      <formula>$H13=TRUE</formula>
    </cfRule>
  </conditionalFormatting>
  <conditionalFormatting sqref="C2:C11">
    <cfRule type="expression" dxfId="2" priority="2">
      <formula>$C2="대상"</formula>
    </cfRule>
  </conditionalFormatting>
  <conditionalFormatting sqref="A28:E28 A29:C29">
    <cfRule type="expression" dxfId="1" priority="1">
      <formula>$H28=TRUE</formula>
    </cfRule>
  </conditionalFormatting>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locked="0" defaultSize="0" autoFill="0" autoLine="0" autoPict="0">
                <anchor moveWithCells="1">
                  <from>
                    <xdr:col>1</xdr:col>
                    <xdr:colOff>2057400</xdr:colOff>
                    <xdr:row>12</xdr:row>
                    <xdr:rowOff>114300</xdr:rowOff>
                  </from>
                  <to>
                    <xdr:col>2</xdr:col>
                    <xdr:colOff>47625</xdr:colOff>
                    <xdr:row>12</xdr:row>
                    <xdr:rowOff>361950</xdr:rowOff>
                  </to>
                </anchor>
              </controlPr>
            </control>
          </mc:Choice>
        </mc:AlternateContent>
        <mc:AlternateContent xmlns:mc="http://schemas.openxmlformats.org/markup-compatibility/2006">
          <mc:Choice Requires="x14">
            <control shapeId="1026" r:id="rId5" name="Check Box 2">
              <controlPr locked="0" defaultSize="0" autoFill="0" autoLine="0" autoPict="0">
                <anchor moveWithCells="1">
                  <from>
                    <xdr:col>1</xdr:col>
                    <xdr:colOff>2057400</xdr:colOff>
                    <xdr:row>13</xdr:row>
                    <xdr:rowOff>114300</xdr:rowOff>
                  </from>
                  <to>
                    <xdr:col>2</xdr:col>
                    <xdr:colOff>47625</xdr:colOff>
                    <xdr:row>13</xdr:row>
                    <xdr:rowOff>361950</xdr:rowOff>
                  </to>
                </anchor>
              </controlPr>
            </control>
          </mc:Choice>
        </mc:AlternateContent>
        <mc:AlternateContent xmlns:mc="http://schemas.openxmlformats.org/markup-compatibility/2006">
          <mc:Choice Requires="x14">
            <control shapeId="1027" r:id="rId6" name="Check Box 3">
              <controlPr locked="0" defaultSize="0" autoFill="0" autoLine="0" autoPict="0">
                <anchor moveWithCells="1">
                  <from>
                    <xdr:col>1</xdr:col>
                    <xdr:colOff>2057400</xdr:colOff>
                    <xdr:row>14</xdr:row>
                    <xdr:rowOff>114300</xdr:rowOff>
                  </from>
                  <to>
                    <xdr:col>2</xdr:col>
                    <xdr:colOff>47625</xdr:colOff>
                    <xdr:row>14</xdr:row>
                    <xdr:rowOff>361950</xdr:rowOff>
                  </to>
                </anchor>
              </controlPr>
            </control>
          </mc:Choice>
        </mc:AlternateContent>
        <mc:AlternateContent xmlns:mc="http://schemas.openxmlformats.org/markup-compatibility/2006">
          <mc:Choice Requires="x14">
            <control shapeId="1028" r:id="rId7" name="Check Box 4">
              <controlPr locked="0" defaultSize="0" autoFill="0" autoLine="0" autoPict="0">
                <anchor moveWithCells="1">
                  <from>
                    <xdr:col>1</xdr:col>
                    <xdr:colOff>2057400</xdr:colOff>
                    <xdr:row>15</xdr:row>
                    <xdr:rowOff>114300</xdr:rowOff>
                  </from>
                  <to>
                    <xdr:col>2</xdr:col>
                    <xdr:colOff>47625</xdr:colOff>
                    <xdr:row>15</xdr:row>
                    <xdr:rowOff>361950</xdr:rowOff>
                  </to>
                </anchor>
              </controlPr>
            </control>
          </mc:Choice>
        </mc:AlternateContent>
        <mc:AlternateContent xmlns:mc="http://schemas.openxmlformats.org/markup-compatibility/2006">
          <mc:Choice Requires="x14">
            <control shapeId="1029" r:id="rId8" name="Check Box 5">
              <controlPr locked="0" defaultSize="0" autoFill="0" autoLine="0" autoPict="0">
                <anchor moveWithCells="1">
                  <from>
                    <xdr:col>1</xdr:col>
                    <xdr:colOff>2057400</xdr:colOff>
                    <xdr:row>16</xdr:row>
                    <xdr:rowOff>85725</xdr:rowOff>
                  </from>
                  <to>
                    <xdr:col>2</xdr:col>
                    <xdr:colOff>47625</xdr:colOff>
                    <xdr:row>16</xdr:row>
                    <xdr:rowOff>333375</xdr:rowOff>
                  </to>
                </anchor>
              </controlPr>
            </control>
          </mc:Choice>
        </mc:AlternateContent>
        <mc:AlternateContent xmlns:mc="http://schemas.openxmlformats.org/markup-compatibility/2006">
          <mc:Choice Requires="x14">
            <control shapeId="1030" r:id="rId9" name="Check Box 6">
              <controlPr locked="0" defaultSize="0" autoFill="0" autoLine="0" autoPict="0">
                <anchor moveWithCells="1">
                  <from>
                    <xdr:col>1</xdr:col>
                    <xdr:colOff>2057400</xdr:colOff>
                    <xdr:row>17</xdr:row>
                    <xdr:rowOff>142875</xdr:rowOff>
                  </from>
                  <to>
                    <xdr:col>2</xdr:col>
                    <xdr:colOff>47625</xdr:colOff>
                    <xdr:row>17</xdr:row>
                    <xdr:rowOff>390525</xdr:rowOff>
                  </to>
                </anchor>
              </controlPr>
            </control>
          </mc:Choice>
        </mc:AlternateContent>
        <mc:AlternateContent xmlns:mc="http://schemas.openxmlformats.org/markup-compatibility/2006">
          <mc:Choice Requires="x14">
            <control shapeId="1032" r:id="rId10" name="Check Box 8">
              <controlPr locked="0" defaultSize="0" autoFill="0" autoLine="0" autoPict="0">
                <anchor moveWithCells="1">
                  <from>
                    <xdr:col>1</xdr:col>
                    <xdr:colOff>2057400</xdr:colOff>
                    <xdr:row>19</xdr:row>
                    <xdr:rowOff>114300</xdr:rowOff>
                  </from>
                  <to>
                    <xdr:col>2</xdr:col>
                    <xdr:colOff>47625</xdr:colOff>
                    <xdr:row>19</xdr:row>
                    <xdr:rowOff>361950</xdr:rowOff>
                  </to>
                </anchor>
              </controlPr>
            </control>
          </mc:Choice>
        </mc:AlternateContent>
        <mc:AlternateContent xmlns:mc="http://schemas.openxmlformats.org/markup-compatibility/2006">
          <mc:Choice Requires="x14">
            <control shapeId="1033" r:id="rId11" name="Check Box 9">
              <controlPr locked="0" defaultSize="0" autoFill="0" autoLine="0" autoPict="0">
                <anchor moveWithCells="1">
                  <from>
                    <xdr:col>1</xdr:col>
                    <xdr:colOff>2057400</xdr:colOff>
                    <xdr:row>18</xdr:row>
                    <xdr:rowOff>114300</xdr:rowOff>
                  </from>
                  <to>
                    <xdr:col>2</xdr:col>
                    <xdr:colOff>47625</xdr:colOff>
                    <xdr:row>18</xdr:row>
                    <xdr:rowOff>361950</xdr:rowOff>
                  </to>
                </anchor>
              </controlPr>
            </control>
          </mc:Choice>
        </mc:AlternateContent>
        <mc:AlternateContent xmlns:mc="http://schemas.openxmlformats.org/markup-compatibility/2006">
          <mc:Choice Requires="x14">
            <control shapeId="1034" r:id="rId12" name="Check Box 10">
              <controlPr locked="0" defaultSize="0" autoFill="0" autoLine="0" autoPict="0">
                <anchor moveWithCells="1">
                  <from>
                    <xdr:col>1</xdr:col>
                    <xdr:colOff>2057400</xdr:colOff>
                    <xdr:row>20</xdr:row>
                    <xdr:rowOff>114300</xdr:rowOff>
                  </from>
                  <to>
                    <xdr:col>2</xdr:col>
                    <xdr:colOff>47625</xdr:colOff>
                    <xdr:row>20</xdr:row>
                    <xdr:rowOff>361950</xdr:rowOff>
                  </to>
                </anchor>
              </controlPr>
            </control>
          </mc:Choice>
        </mc:AlternateContent>
        <mc:AlternateContent xmlns:mc="http://schemas.openxmlformats.org/markup-compatibility/2006">
          <mc:Choice Requires="x14">
            <control shapeId="1035" r:id="rId13" name="Check Box 11">
              <controlPr locked="0" defaultSize="0" autoFill="0" autoLine="0" autoPict="0">
                <anchor moveWithCells="1">
                  <from>
                    <xdr:col>1</xdr:col>
                    <xdr:colOff>2057400</xdr:colOff>
                    <xdr:row>23</xdr:row>
                    <xdr:rowOff>66675</xdr:rowOff>
                  </from>
                  <to>
                    <xdr:col>2</xdr:col>
                    <xdr:colOff>47625</xdr:colOff>
                    <xdr:row>23</xdr:row>
                    <xdr:rowOff>314325</xdr:rowOff>
                  </to>
                </anchor>
              </controlPr>
            </control>
          </mc:Choice>
        </mc:AlternateContent>
        <mc:AlternateContent xmlns:mc="http://schemas.openxmlformats.org/markup-compatibility/2006">
          <mc:Choice Requires="x14">
            <control shapeId="1036" r:id="rId14" name="Check Box 12">
              <controlPr locked="0" defaultSize="0" autoFill="0" autoLine="0" autoPict="0">
                <anchor moveWithCells="1">
                  <from>
                    <xdr:col>1</xdr:col>
                    <xdr:colOff>2057400</xdr:colOff>
                    <xdr:row>24</xdr:row>
                    <xdr:rowOff>66675</xdr:rowOff>
                  </from>
                  <to>
                    <xdr:col>2</xdr:col>
                    <xdr:colOff>47625</xdr:colOff>
                    <xdr:row>24</xdr:row>
                    <xdr:rowOff>314325</xdr:rowOff>
                  </to>
                </anchor>
              </controlPr>
            </control>
          </mc:Choice>
        </mc:AlternateContent>
        <mc:AlternateContent xmlns:mc="http://schemas.openxmlformats.org/markup-compatibility/2006">
          <mc:Choice Requires="x14">
            <control shapeId="1037" r:id="rId15" name="Check Box 13">
              <controlPr locked="0" defaultSize="0" autoFill="0" autoLine="0" autoPict="0">
                <anchor moveWithCells="1">
                  <from>
                    <xdr:col>1</xdr:col>
                    <xdr:colOff>2057400</xdr:colOff>
                    <xdr:row>21</xdr:row>
                    <xdr:rowOff>76200</xdr:rowOff>
                  </from>
                  <to>
                    <xdr:col>2</xdr:col>
                    <xdr:colOff>47625</xdr:colOff>
                    <xdr:row>21</xdr:row>
                    <xdr:rowOff>323850</xdr:rowOff>
                  </to>
                </anchor>
              </controlPr>
            </control>
          </mc:Choice>
        </mc:AlternateContent>
        <mc:AlternateContent xmlns:mc="http://schemas.openxmlformats.org/markup-compatibility/2006">
          <mc:Choice Requires="x14">
            <control shapeId="1038" r:id="rId16" name="Check Box 14">
              <controlPr locked="0" defaultSize="0" autoFill="0" autoLine="0" autoPict="0">
                <anchor moveWithCells="1">
                  <from>
                    <xdr:col>1</xdr:col>
                    <xdr:colOff>2057400</xdr:colOff>
                    <xdr:row>22</xdr:row>
                    <xdr:rowOff>66675</xdr:rowOff>
                  </from>
                  <to>
                    <xdr:col>2</xdr:col>
                    <xdr:colOff>47625</xdr:colOff>
                    <xdr:row>22</xdr:row>
                    <xdr:rowOff>314325</xdr:rowOff>
                  </to>
                </anchor>
              </controlPr>
            </control>
          </mc:Choice>
        </mc:AlternateContent>
        <mc:AlternateContent xmlns:mc="http://schemas.openxmlformats.org/markup-compatibility/2006">
          <mc:Choice Requires="x14">
            <control shapeId="1039" r:id="rId17" name="Check Box 15">
              <controlPr locked="0" defaultSize="0" autoFill="0" autoLine="0" autoPict="0">
                <anchor moveWithCells="1">
                  <from>
                    <xdr:col>1</xdr:col>
                    <xdr:colOff>2057400</xdr:colOff>
                    <xdr:row>25</xdr:row>
                    <xdr:rowOff>66675</xdr:rowOff>
                  </from>
                  <to>
                    <xdr:col>2</xdr:col>
                    <xdr:colOff>47625</xdr:colOff>
                    <xdr:row>25</xdr:row>
                    <xdr:rowOff>314325</xdr:rowOff>
                  </to>
                </anchor>
              </controlPr>
            </control>
          </mc:Choice>
        </mc:AlternateContent>
        <mc:AlternateContent xmlns:mc="http://schemas.openxmlformats.org/markup-compatibility/2006">
          <mc:Choice Requires="x14">
            <control shapeId="1040" r:id="rId18" name="Check Box 16">
              <controlPr locked="0" defaultSize="0" autoFill="0" autoLine="0" autoPict="0">
                <anchor moveWithCells="1">
                  <from>
                    <xdr:col>1</xdr:col>
                    <xdr:colOff>2057400</xdr:colOff>
                    <xdr:row>26</xdr:row>
                    <xdr:rowOff>66675</xdr:rowOff>
                  </from>
                  <to>
                    <xdr:col>2</xdr:col>
                    <xdr:colOff>47625</xdr:colOff>
                    <xdr:row>26</xdr:row>
                    <xdr:rowOff>314325</xdr:rowOff>
                  </to>
                </anchor>
              </controlPr>
            </control>
          </mc:Choice>
        </mc:AlternateContent>
        <mc:AlternateContent xmlns:mc="http://schemas.openxmlformats.org/markup-compatibility/2006">
          <mc:Choice Requires="x14">
            <control shapeId="1093" r:id="rId19" name="Check Box 69">
              <controlPr locked="0" defaultSize="0" autoFill="0" autoLine="0" autoPict="0">
                <anchor moveWithCells="1">
                  <from>
                    <xdr:col>1</xdr:col>
                    <xdr:colOff>2057400</xdr:colOff>
                    <xdr:row>27</xdr:row>
                    <xdr:rowOff>66675</xdr:rowOff>
                  </from>
                  <to>
                    <xdr:col>2</xdr:col>
                    <xdr:colOff>47625</xdr:colOff>
                    <xdr:row>27</xdr:row>
                    <xdr:rowOff>314325</xdr:rowOff>
                  </to>
                </anchor>
              </controlPr>
            </control>
          </mc:Choice>
        </mc:AlternateContent>
        <mc:AlternateContent xmlns:mc="http://schemas.openxmlformats.org/markup-compatibility/2006">
          <mc:Choice Requires="x14">
            <control shapeId="1102" r:id="rId20" name="Check Box 78">
              <controlPr locked="0" defaultSize="0" autoFill="0" autoLine="0" autoPict="0">
                <anchor moveWithCells="1">
                  <from>
                    <xdr:col>1</xdr:col>
                    <xdr:colOff>2057400</xdr:colOff>
                    <xdr:row>28</xdr:row>
                    <xdr:rowOff>66675</xdr:rowOff>
                  </from>
                  <to>
                    <xdr:col>2</xdr:col>
                    <xdr:colOff>47625</xdr:colOff>
                    <xdr:row>28</xdr:row>
                    <xdr:rowOff>314325</xdr:rowOff>
                  </to>
                </anchor>
              </controlPr>
            </control>
          </mc:Choice>
        </mc:AlternateContent>
        <mc:AlternateContent xmlns:mc="http://schemas.openxmlformats.org/markup-compatibility/2006">
          <mc:Choice Requires="x14">
            <control shapeId="1103" r:id="rId21" name="Check Box 79">
              <controlPr locked="0" defaultSize="0" autoFill="0" autoLine="0" autoPict="0">
                <anchor moveWithCells="1">
                  <from>
                    <xdr:col>1</xdr:col>
                    <xdr:colOff>2057400</xdr:colOff>
                    <xdr:row>28</xdr:row>
                    <xdr:rowOff>66675</xdr:rowOff>
                  </from>
                  <to>
                    <xdr:col>2</xdr:col>
                    <xdr:colOff>47625</xdr:colOff>
                    <xdr:row>28</xdr:row>
                    <xdr:rowOff>314325</xdr:rowOff>
                  </to>
                </anchor>
              </controlPr>
            </control>
          </mc:Choice>
        </mc:AlternateContent>
        <mc:AlternateContent xmlns:mc="http://schemas.openxmlformats.org/markup-compatibility/2006">
          <mc:Choice Requires="x14">
            <control shapeId="1105" r:id="rId22" name="Check Box 81">
              <controlPr locked="0" defaultSize="0" autoFill="0" autoLine="0" autoPict="0">
                <anchor moveWithCells="1">
                  <from>
                    <xdr:col>1</xdr:col>
                    <xdr:colOff>2057400</xdr:colOff>
                    <xdr:row>28</xdr:row>
                    <xdr:rowOff>66675</xdr:rowOff>
                  </from>
                  <to>
                    <xdr:col>2</xdr:col>
                    <xdr:colOff>47625</xdr:colOff>
                    <xdr:row>28</xdr:row>
                    <xdr:rowOff>314325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12"/>
  <sheetViews>
    <sheetView showGridLines="0" workbookViewId="0">
      <selection activeCell="E5" sqref="E5"/>
    </sheetView>
  </sheetViews>
  <sheetFormatPr defaultRowHeight="16.5" x14ac:dyDescent="0.3"/>
  <cols>
    <col min="3" max="3" width="15.875" customWidth="1"/>
    <col min="4" max="4" width="59" customWidth="1"/>
    <col min="5" max="6" width="44.5" customWidth="1"/>
    <col min="7" max="7" width="46" customWidth="1"/>
  </cols>
  <sheetData>
    <row r="1" spans="2:5" ht="28.5" customHeight="1" x14ac:dyDescent="0.3">
      <c r="C1" s="19" t="s">
        <v>52</v>
      </c>
    </row>
    <row r="2" spans="2:5" ht="16.5" customHeight="1" x14ac:dyDescent="0.3">
      <c r="C2" s="20" t="s">
        <v>51</v>
      </c>
      <c r="D2" s="20" t="s">
        <v>32</v>
      </c>
    </row>
    <row r="3" spans="2:5" ht="250.5" customHeight="1" x14ac:dyDescent="0.3">
      <c r="B3" t="b">
        <f>IF(Sheet1!C2="대상",TRUE, FALSE)</f>
        <v>0</v>
      </c>
      <c r="C3" s="23" t="s">
        <v>55</v>
      </c>
      <c r="D3" s="21" t="s">
        <v>54</v>
      </c>
      <c r="E3" s="11"/>
    </row>
    <row r="4" spans="2:5" ht="36.75" customHeight="1" x14ac:dyDescent="0.3">
      <c r="B4" t="b">
        <f>IF(Sheet1!C3="대상",TRUE, FALSE)</f>
        <v>1</v>
      </c>
      <c r="C4" s="23" t="s">
        <v>56</v>
      </c>
      <c r="D4" s="21" t="s">
        <v>33</v>
      </c>
      <c r="E4" s="11"/>
    </row>
    <row r="5" spans="2:5" ht="41.25" customHeight="1" x14ac:dyDescent="0.3">
      <c r="B5" t="b">
        <f>IF(Sheet1!C4="대상",TRUE, FALSE)</f>
        <v>1</v>
      </c>
      <c r="C5" s="23" t="s">
        <v>58</v>
      </c>
      <c r="D5" s="22" t="s">
        <v>57</v>
      </c>
    </row>
    <row r="6" spans="2:5" ht="148.5" customHeight="1" x14ac:dyDescent="0.3">
      <c r="B6" t="b">
        <f>IF(Sheet1!C5="대상",TRUE, FALSE)</f>
        <v>0</v>
      </c>
      <c r="C6" s="23" t="s">
        <v>59</v>
      </c>
      <c r="D6" s="21" t="s">
        <v>77</v>
      </c>
    </row>
    <row r="7" spans="2:5" ht="51.75" customHeight="1" x14ac:dyDescent="0.3">
      <c r="B7" t="b">
        <f>IF(Sheet1!C6="대상",TRUE, FALSE)</f>
        <v>0</v>
      </c>
      <c r="C7" s="23" t="s">
        <v>60</v>
      </c>
      <c r="D7" s="21" t="s">
        <v>78</v>
      </c>
    </row>
    <row r="8" spans="2:5" ht="47.25" customHeight="1" x14ac:dyDescent="0.3">
      <c r="B8" t="b">
        <f>IF(Sheet1!C7="대상",TRUE, FALSE)</f>
        <v>0</v>
      </c>
      <c r="C8" s="23" t="s">
        <v>61</v>
      </c>
      <c r="D8" s="22" t="s">
        <v>36</v>
      </c>
    </row>
    <row r="9" spans="2:5" ht="41.25" customHeight="1" x14ac:dyDescent="0.3">
      <c r="B9" t="b">
        <f>IF(Sheet1!C8="대상",TRUE, FALSE)</f>
        <v>0</v>
      </c>
      <c r="C9" s="23" t="s">
        <v>62</v>
      </c>
      <c r="D9" s="21" t="s">
        <v>40</v>
      </c>
    </row>
    <row r="10" spans="2:5" ht="43.5" customHeight="1" x14ac:dyDescent="0.3">
      <c r="B10" t="b">
        <f>IF(Sheet1!C9="대상",TRUE, FALSE)</f>
        <v>0</v>
      </c>
      <c r="C10" s="23" t="s">
        <v>63</v>
      </c>
      <c r="D10" s="22" t="s">
        <v>41</v>
      </c>
    </row>
    <row r="11" spans="2:5" ht="65.25" customHeight="1" x14ac:dyDescent="0.3">
      <c r="B11" t="b">
        <f>IF(Sheet1!C10="대상",TRUE, FALSE)</f>
        <v>0</v>
      </c>
      <c r="C11" s="26" t="s">
        <v>69</v>
      </c>
      <c r="D11" s="21" t="s">
        <v>70</v>
      </c>
    </row>
    <row r="12" spans="2:5" ht="81.75" customHeight="1" x14ac:dyDescent="0.3">
      <c r="B12" t="b">
        <f>IF(Sheet1!C11="대상",TRUE, FALSE)</f>
        <v>0</v>
      </c>
      <c r="C12" s="26" t="s">
        <v>75</v>
      </c>
      <c r="D12" s="21" t="s">
        <v>76</v>
      </c>
    </row>
  </sheetData>
  <phoneticPr fontId="1" type="noConversion"/>
  <conditionalFormatting sqref="C2:D12">
    <cfRule type="expression" dxfId="0" priority="2">
      <formula>$B2=TRUE</formula>
    </cfRule>
  </conditionalFormatting>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dcterms:created xsi:type="dcterms:W3CDTF">2021-05-01T08:31:15Z</dcterms:created>
  <dcterms:modified xsi:type="dcterms:W3CDTF">2022-08-03T08:31:41Z</dcterms:modified>
</cp:coreProperties>
</file>