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추진사업-최종\신혼부부 전세자금 대출이자 지원사업\"/>
    </mc:Choice>
  </mc:AlternateContent>
  <bookViews>
    <workbookView xWindow="0" yWindow="0" windowWidth="28800" windowHeight="114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L8" i="1" l="1"/>
  <c r="L9" i="1"/>
  <c r="L10" i="1"/>
  <c r="L11" i="1"/>
  <c r="L12" i="1"/>
  <c r="L13" i="1"/>
  <c r="L14" i="1"/>
  <c r="L7" i="1"/>
  <c r="M3" i="1" l="1"/>
  <c r="M2" i="1"/>
  <c r="J6" i="1"/>
  <c r="J7" i="1"/>
  <c r="H15" i="1"/>
  <c r="H16" i="1"/>
  <c r="H17" i="1"/>
  <c r="H18" i="1"/>
  <c r="H19" i="1"/>
  <c r="H20" i="1"/>
  <c r="H21" i="1"/>
  <c r="H14" i="1"/>
  <c r="M4" i="1" l="1"/>
  <c r="K4" i="1"/>
  <c r="L4" i="1" s="1"/>
  <c r="M14" i="1" l="1"/>
  <c r="M11" i="1" l="1"/>
  <c r="M9" i="1"/>
  <c r="M7" i="1"/>
  <c r="M10" i="1"/>
  <c r="M13" i="1"/>
  <c r="M12" i="1"/>
  <c r="M8" i="1"/>
  <c r="M6" i="1" l="1"/>
  <c r="N6" i="1" s="1"/>
  <c r="D5" i="1" s="1"/>
  <c r="D9" i="1" l="1"/>
  <c r="J9" i="1" s="1"/>
</calcChain>
</file>

<file path=xl/sharedStrings.xml><?xml version="1.0" encoding="utf-8"?>
<sst xmlns="http://schemas.openxmlformats.org/spreadsheetml/2006/main" count="18" uniqueCount="18">
  <si>
    <t>년</t>
    <phoneticPr fontId="1" type="noConversion"/>
  </si>
  <si>
    <t>월</t>
    <phoneticPr fontId="1" type="noConversion"/>
  </si>
  <si>
    <t>일</t>
    <phoneticPr fontId="1" type="noConversion"/>
  </si>
  <si>
    <t>임대차계약일</t>
    <phoneticPr fontId="1" type="noConversion"/>
  </si>
  <si>
    <t>임대보증금(원)</t>
    <phoneticPr fontId="1" type="noConversion"/>
  </si>
  <si>
    <t>월 임대료(원)</t>
    <phoneticPr fontId="1" type="noConversion"/>
  </si>
  <si>
    <t>환산보증금(원)</t>
    <phoneticPr fontId="1" type="noConversion"/>
  </si>
  <si>
    <t>제한 산정율</t>
    <phoneticPr fontId="1" type="noConversion"/>
  </si>
  <si>
    <t>변경일자</t>
    <phoneticPr fontId="1" type="noConversion"/>
  </si>
  <si>
    <t>기준금리</t>
    <phoneticPr fontId="1" type="noConversion"/>
  </si>
  <si>
    <t>합 계(%)</t>
    <phoneticPr fontId="1" type="noConversion"/>
  </si>
  <si>
    <t>[참고]한국은행 기준금리 및 월차임 전환시 제한 산정률 변동현황</t>
    <phoneticPr fontId="1" type="noConversion"/>
  </si>
  <si>
    <t>[참고]환산보증금=임대보증금+(월임대료*12)/제한 산정율</t>
    <phoneticPr fontId="1" type="noConversion"/>
  </si>
  <si>
    <t>[입력방법]임대차계약서상 계약일, 임대보증금, 월 임대료 입력</t>
    <phoneticPr fontId="1" type="noConversion"/>
  </si>
  <si>
    <t>[자동계산]월차임전환시 산정율+기준금리</t>
    <phoneticPr fontId="1" type="noConversion"/>
  </si>
  <si>
    <t>[참고]관련법령:주택임대차 보호법 제7조의2(월차임 전환 시 산정률의 제한)</t>
    <phoneticPr fontId="1" type="noConversion"/>
  </si>
  <si>
    <t>월차임전환시 산정률</t>
    <phoneticPr fontId="1" type="noConversion"/>
  </si>
  <si>
    <t>보증부월세 → 보증금 환산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</si>
</sst>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* #,##0_-;\-* #,##0_-;_-* &quot;-&quot;??_-;_-@_-"/>
    <numFmt numFmtId="177" formatCode="[DBNum4]\([$-412]General&quot;원&quot;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9"/>
      <color theme="0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theme="0"/>
      <name val="굴림체"/>
      <family val="3"/>
      <charset val="129"/>
    </font>
    <font>
      <sz val="6"/>
      <color theme="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9"/>
      <name val="굴림체"/>
      <family val="3"/>
      <charset val="129"/>
    </font>
    <font>
      <sz val="11"/>
      <color theme="0"/>
      <name val="맑은 고딕"/>
      <family val="2"/>
      <charset val="129"/>
      <scheme val="minor"/>
    </font>
    <font>
      <b/>
      <sz val="6"/>
      <color rgb="FFFF000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sz val="6"/>
      <color theme="0" tint="-0.499984740745262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theme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theme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theme="1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1"/>
      </left>
      <right style="double">
        <color theme="1"/>
      </right>
      <top style="medium">
        <color theme="1"/>
      </top>
      <bottom style="double">
        <color theme="1"/>
      </bottom>
      <diagonal/>
    </border>
    <border>
      <left/>
      <right/>
      <top style="medium">
        <color theme="1"/>
      </top>
      <bottom style="double">
        <color theme="1"/>
      </bottom>
      <diagonal/>
    </border>
    <border>
      <left/>
      <right style="thin">
        <color indexed="64"/>
      </right>
      <top style="medium">
        <color theme="1"/>
      </top>
      <bottom style="double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double">
        <color theme="1"/>
      </bottom>
      <diagonal/>
    </border>
    <border>
      <left style="thin">
        <color indexed="64"/>
      </left>
      <right/>
      <top style="medium">
        <color theme="1"/>
      </top>
      <bottom style="double">
        <color theme="1"/>
      </bottom>
      <diagonal/>
    </border>
    <border>
      <left/>
      <right style="medium">
        <color theme="1"/>
      </right>
      <top style="medium">
        <color theme="1"/>
      </top>
      <bottom style="double">
        <color theme="1"/>
      </bottom>
      <diagonal/>
    </border>
    <border>
      <left style="medium">
        <color theme="1"/>
      </left>
      <right style="double">
        <color theme="1"/>
      </right>
      <top/>
      <bottom style="thin">
        <color indexed="64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 style="double">
        <color theme="1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double">
        <color theme="1"/>
      </right>
      <top style="thin">
        <color indexed="64"/>
      </top>
      <bottom style="medium">
        <color theme="1"/>
      </bottom>
      <diagonal/>
    </border>
    <border>
      <left/>
      <right/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 style="thin">
        <color indexed="64"/>
      </top>
      <bottom style="medium">
        <color theme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3" borderId="0" xfId="0" applyFill="1">
      <alignment vertical="center"/>
    </xf>
    <xf numFmtId="0" fontId="0" fillId="3" borderId="0" xfId="0" applyFill="1" applyBorder="1">
      <alignment vertical="center"/>
    </xf>
    <xf numFmtId="0" fontId="4" fillId="3" borderId="0" xfId="0" applyFont="1" applyFill="1">
      <alignment vertical="center"/>
    </xf>
    <xf numFmtId="0" fontId="6" fillId="0" borderId="2" xfId="0" applyFont="1" applyBorder="1" applyProtection="1">
      <alignment vertical="center"/>
      <protection locked="0"/>
    </xf>
    <xf numFmtId="0" fontId="4" fillId="3" borderId="0" xfId="0" applyNumberFormat="1" applyFont="1" applyFill="1">
      <alignment vertical="center"/>
    </xf>
    <xf numFmtId="176" fontId="4" fillId="3" borderId="0" xfId="0" applyNumberFormat="1" applyFont="1" applyFill="1" applyAlignment="1">
      <alignment vertical="center"/>
    </xf>
    <xf numFmtId="0" fontId="9" fillId="3" borderId="0" xfId="0" applyFont="1" applyFill="1">
      <alignment vertical="center"/>
    </xf>
    <xf numFmtId="0" fontId="6" fillId="0" borderId="17" xfId="0" applyFont="1" applyBorder="1" applyProtection="1">
      <alignment vertical="center"/>
      <protection locked="0"/>
    </xf>
    <xf numFmtId="0" fontId="7" fillId="5" borderId="21" xfId="0" applyFont="1" applyFill="1" applyBorder="1" applyAlignment="1">
      <alignment horizontal="right" vertical="center"/>
    </xf>
    <xf numFmtId="0" fontId="7" fillId="5" borderId="22" xfId="0" applyFont="1" applyFill="1" applyBorder="1" applyAlignment="1">
      <alignment horizontal="right" vertical="center"/>
    </xf>
    <xf numFmtId="0" fontId="7" fillId="5" borderId="23" xfId="0" applyFont="1" applyFill="1" applyBorder="1" applyAlignment="1">
      <alignment horizontal="right" vertical="center"/>
    </xf>
    <xf numFmtId="0" fontId="8" fillId="3" borderId="25" xfId="0" applyFont="1" applyFill="1" applyBorder="1" applyAlignment="1">
      <alignment horizontal="center" vertical="center"/>
    </xf>
    <xf numFmtId="14" fontId="8" fillId="4" borderId="31" xfId="0" applyNumberFormat="1" applyFont="1" applyFill="1" applyBorder="1" applyAlignment="1">
      <alignment horizontal="center" vertical="center"/>
    </xf>
    <xf numFmtId="14" fontId="8" fillId="3" borderId="33" xfId="0" applyNumberFormat="1" applyFont="1" applyFill="1" applyBorder="1" applyAlignment="1">
      <alignment horizontal="center" vertical="center"/>
    </xf>
    <xf numFmtId="14" fontId="8" fillId="4" borderId="33" xfId="0" applyNumberFormat="1" applyFont="1" applyFill="1" applyBorder="1" applyAlignment="1">
      <alignment horizontal="center" vertical="center"/>
    </xf>
    <xf numFmtId="14" fontId="8" fillId="3" borderId="35" xfId="0" applyNumberFormat="1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right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NumberFormat="1" applyFont="1" applyFill="1">
      <alignment vertical="center"/>
    </xf>
    <xf numFmtId="0" fontId="11" fillId="3" borderId="0" xfId="0" applyFont="1" applyFill="1" applyAlignment="1">
      <alignment horizontal="center" vertical="center"/>
    </xf>
    <xf numFmtId="177" fontId="12" fillId="3" borderId="0" xfId="0" applyNumberFormat="1" applyFont="1" applyFill="1" applyAlignment="1">
      <alignment horizontal="left" vertical="center"/>
    </xf>
    <xf numFmtId="0" fontId="9" fillId="3" borderId="0" xfId="0" applyNumberFormat="1" applyFont="1" applyFill="1" applyBorder="1" applyAlignment="1">
      <alignment horizontal="left" vertical="center"/>
    </xf>
    <xf numFmtId="177" fontId="12" fillId="3" borderId="0" xfId="0" applyNumberFormat="1" applyFont="1" applyFill="1" applyAlignment="1">
      <alignment horizontal="left" vertical="center" shrinkToFit="1"/>
    </xf>
    <xf numFmtId="0" fontId="8" fillId="3" borderId="29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2" fontId="8" fillId="4" borderId="15" xfId="0" applyNumberFormat="1" applyFont="1" applyFill="1" applyBorder="1" applyAlignment="1">
      <alignment horizontal="center" vertical="center"/>
    </xf>
    <xf numFmtId="2" fontId="8" fillId="4" borderId="32" xfId="0" applyNumberFormat="1" applyFont="1" applyFill="1" applyBorder="1" applyAlignment="1">
      <alignment horizontal="center" vertical="center"/>
    </xf>
    <xf numFmtId="2" fontId="8" fillId="3" borderId="12" xfId="0" applyNumberFormat="1" applyFont="1" applyFill="1" applyBorder="1" applyAlignment="1">
      <alignment horizontal="center" vertical="center"/>
    </xf>
    <xf numFmtId="2" fontId="8" fillId="3" borderId="34" xfId="0" applyNumberFormat="1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 shrinkToFit="1"/>
    </xf>
    <xf numFmtId="0" fontId="8" fillId="3" borderId="27" xfId="0" applyFont="1" applyFill="1" applyBorder="1" applyAlignment="1">
      <alignment horizontal="center" vertical="center" shrinkToFit="1"/>
    </xf>
    <xf numFmtId="0" fontId="8" fillId="4" borderId="24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41" fontId="6" fillId="0" borderId="13" xfId="1" applyFont="1" applyBorder="1" applyAlignment="1" applyProtection="1">
      <alignment horizontal="center" vertical="center"/>
      <protection locked="0"/>
    </xf>
    <xf numFmtId="41" fontId="6" fillId="0" borderId="1" xfId="1" applyFont="1" applyBorder="1" applyAlignment="1" applyProtection="1">
      <alignment horizontal="center" vertical="center"/>
      <protection locked="0"/>
    </xf>
    <xf numFmtId="41" fontId="6" fillId="0" borderId="4" xfId="1" applyFont="1" applyBorder="1" applyAlignment="1" applyProtection="1">
      <alignment horizontal="center" vertical="center"/>
      <protection locked="0"/>
    </xf>
    <xf numFmtId="41" fontId="6" fillId="0" borderId="18" xfId="1" applyFont="1" applyBorder="1" applyAlignment="1" applyProtection="1">
      <alignment horizontal="center" vertical="center"/>
      <protection locked="0"/>
    </xf>
    <xf numFmtId="41" fontId="6" fillId="0" borderId="5" xfId="1" applyFont="1" applyBorder="1" applyAlignment="1" applyProtection="1">
      <alignment horizontal="center" vertical="center"/>
      <protection locked="0"/>
    </xf>
    <xf numFmtId="41" fontId="6" fillId="0" borderId="6" xfId="1" applyFont="1" applyBorder="1" applyAlignment="1" applyProtection="1">
      <alignment horizontal="center" vertical="center"/>
      <protection locked="0"/>
    </xf>
    <xf numFmtId="0" fontId="8" fillId="3" borderId="8" xfId="0" applyFont="1" applyFill="1" applyBorder="1" applyAlignment="1">
      <alignment horizontal="right"/>
    </xf>
    <xf numFmtId="0" fontId="8" fillId="4" borderId="14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2" fontId="8" fillId="4" borderId="12" xfId="0" applyNumberFormat="1" applyFont="1" applyFill="1" applyBorder="1" applyAlignment="1">
      <alignment horizontal="center" vertical="center"/>
    </xf>
    <xf numFmtId="2" fontId="8" fillId="4" borderId="34" xfId="0" applyNumberFormat="1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2" fontId="8" fillId="3" borderId="38" xfId="0" applyNumberFormat="1" applyFont="1" applyFill="1" applyBorder="1" applyAlignment="1">
      <alignment horizontal="center" vertical="center"/>
    </xf>
    <xf numFmtId="2" fontId="8" fillId="3" borderId="39" xfId="0" applyNumberFormat="1" applyFont="1" applyFill="1" applyBorder="1" applyAlignment="1">
      <alignment horizontal="center" vertical="center"/>
    </xf>
    <xf numFmtId="14" fontId="13" fillId="3" borderId="0" xfId="0" applyNumberFormat="1" applyFont="1" applyFill="1">
      <alignment vertical="center"/>
    </xf>
    <xf numFmtId="49" fontId="13" fillId="3" borderId="0" xfId="0" applyNumberFormat="1" applyFont="1" applyFill="1">
      <alignment vertical="center"/>
    </xf>
    <xf numFmtId="0" fontId="13" fillId="3" borderId="0" xfId="0" applyFont="1" applyFill="1">
      <alignment vertical="center"/>
    </xf>
    <xf numFmtId="0" fontId="13" fillId="3" borderId="0" xfId="0" applyNumberFormat="1" applyFont="1" applyFill="1">
      <alignment vertical="center"/>
    </xf>
    <xf numFmtId="0" fontId="14" fillId="3" borderId="8" xfId="0" applyFont="1" applyFill="1" applyBorder="1" applyAlignment="1">
      <alignment horizontal="right"/>
    </xf>
    <xf numFmtId="0" fontId="6" fillId="6" borderId="2" xfId="0" applyFont="1" applyFill="1" applyBorder="1" applyAlignment="1">
      <alignment horizontal="center" vertical="center"/>
    </xf>
    <xf numFmtId="10" fontId="6" fillId="6" borderId="13" xfId="2" applyNumberFormat="1" applyFont="1" applyFill="1" applyBorder="1" applyAlignment="1">
      <alignment horizontal="right" vertical="center"/>
    </xf>
    <xf numFmtId="10" fontId="6" fillId="6" borderId="1" xfId="2" applyNumberFormat="1" applyFont="1" applyFill="1" applyBorder="1" applyAlignment="1">
      <alignment horizontal="right" vertical="center"/>
    </xf>
    <xf numFmtId="10" fontId="6" fillId="6" borderId="4" xfId="2" applyNumberFormat="1" applyFont="1" applyFill="1" applyBorder="1" applyAlignment="1">
      <alignment horizontal="right" vertical="center"/>
    </xf>
    <xf numFmtId="0" fontId="6" fillId="6" borderId="3" xfId="0" applyFont="1" applyFill="1" applyBorder="1" applyAlignment="1">
      <alignment horizontal="center" vertical="center"/>
    </xf>
    <xf numFmtId="176" fontId="15" fillId="6" borderId="19" xfId="1" applyNumberFormat="1" applyFont="1" applyFill="1" applyBorder="1" applyAlignment="1">
      <alignment horizontal="center" vertical="center"/>
    </xf>
    <xf numFmtId="176" fontId="15" fillId="6" borderId="10" xfId="1" applyNumberFormat="1" applyFont="1" applyFill="1" applyBorder="1" applyAlignment="1">
      <alignment horizontal="center" vertical="center"/>
    </xf>
    <xf numFmtId="176" fontId="15" fillId="6" borderId="11" xfId="1" applyNumberFormat="1" applyFont="1" applyFill="1" applyBorder="1" applyAlignment="1">
      <alignment horizontal="center" vertical="center"/>
    </xf>
    <xf numFmtId="0" fontId="16" fillId="3" borderId="0" xfId="0" applyFont="1" applyFill="1" applyAlignment="1">
      <alignment horizontal="left" vertical="center"/>
    </xf>
    <xf numFmtId="0" fontId="8" fillId="3" borderId="0" xfId="0" applyFont="1" applyFill="1" applyBorder="1" applyAlignment="1">
      <alignment horizontal="right" vertical="center"/>
    </xf>
    <xf numFmtId="0" fontId="0" fillId="3" borderId="0" xfId="0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</cellXfs>
  <cellStyles count="3">
    <cellStyle name="백분율" xfId="2" builtinId="5"/>
    <cellStyle name="쉼표 [0]" xfId="1" builtinId="6"/>
    <cellStyle name="표준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394138</xdr:colOff>
      <xdr:row>0</xdr:row>
      <xdr:rowOff>289035</xdr:rowOff>
    </xdr:to>
    <xdr:pic>
      <xdr:nvPicPr>
        <xdr:cNvPr id="2" name="_x400652328" descr="EMB0000bb8c0a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696310" cy="2890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144518</xdr:colOff>
      <xdr:row>0</xdr:row>
      <xdr:rowOff>59779</xdr:rowOff>
    </xdr:from>
    <xdr:to>
      <xdr:col>9</xdr:col>
      <xdr:colOff>112656</xdr:colOff>
      <xdr:row>0</xdr:row>
      <xdr:rowOff>275897</xdr:rowOff>
    </xdr:to>
    <xdr:pic>
      <xdr:nvPicPr>
        <xdr:cNvPr id="3" name="_x401221752" descr="EMB0000bb8c0a1a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397" y="59779"/>
          <a:ext cx="579052" cy="2161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tabSelected="1" zoomScale="145" zoomScaleNormal="145" workbookViewId="0">
      <selection activeCell="D7" sqref="D7:I7"/>
    </sheetView>
  </sheetViews>
  <sheetFormatPr defaultRowHeight="16.5" x14ac:dyDescent="0.3"/>
  <cols>
    <col min="1" max="2" width="2" style="1" customWidth="1"/>
    <col min="3" max="3" width="12.75" style="1" customWidth="1"/>
    <col min="4" max="4" width="6.375" style="1" customWidth="1"/>
    <col min="5" max="5" width="3.375" style="1" bestFit="1" customWidth="1"/>
    <col min="6" max="6" width="4.375" style="1" customWidth="1"/>
    <col min="7" max="7" width="3.375" style="1" bestFit="1" customWidth="1"/>
    <col min="8" max="8" width="4.625" style="1" customWidth="1"/>
    <col min="9" max="9" width="3.375" style="1" bestFit="1" customWidth="1"/>
    <col min="10" max="10" width="27.875" style="7" customWidth="1"/>
    <col min="11" max="12" width="11.125" style="61" customWidth="1"/>
    <col min="13" max="14" width="9.125" style="61" customWidth="1"/>
    <col min="15" max="15" width="9" style="61" customWidth="1"/>
    <col min="16" max="18" width="9.125" style="61" customWidth="1"/>
    <col min="19" max="21" width="9" style="7"/>
    <col min="22" max="16384" width="9" style="1"/>
  </cols>
  <sheetData>
    <row r="1" spans="1:18" ht="24" customHeight="1" thickBot="1" x14ac:dyDescent="0.35">
      <c r="A1"/>
      <c r="H1"/>
    </row>
    <row r="2" spans="1:18" ht="17.25" thickBot="1" x14ac:dyDescent="0.35">
      <c r="C2" s="39" t="s">
        <v>17</v>
      </c>
      <c r="D2" s="40"/>
      <c r="E2" s="40"/>
      <c r="F2" s="40"/>
      <c r="G2" s="40"/>
      <c r="H2" s="40"/>
      <c r="I2" s="41"/>
      <c r="K2" s="59"/>
      <c r="L2" s="60"/>
      <c r="M2" s="61">
        <f>IF(D4=2016,1,0)</f>
        <v>0</v>
      </c>
    </row>
    <row r="3" spans="1:18" ht="14.25" customHeight="1" thickBot="1" x14ac:dyDescent="0.2">
      <c r="C3" s="63" t="s">
        <v>13</v>
      </c>
      <c r="D3" s="48"/>
      <c r="E3" s="48"/>
      <c r="F3" s="48"/>
      <c r="G3" s="48"/>
      <c r="H3" s="48"/>
      <c r="I3" s="48"/>
      <c r="J3" s="18"/>
      <c r="K3" s="62" t="b">
        <f>AND(D4&gt;1,F4&gt;=1,H4&gt;=1)</f>
        <v>1</v>
      </c>
      <c r="M3" s="61">
        <f>IF(F4=6,1,0)</f>
        <v>0</v>
      </c>
    </row>
    <row r="4" spans="1:18" x14ac:dyDescent="0.3">
      <c r="C4" s="9" t="s">
        <v>3</v>
      </c>
      <c r="D4" s="8">
        <v>2020</v>
      </c>
      <c r="E4" s="64" t="s">
        <v>0</v>
      </c>
      <c r="F4" s="4">
        <v>10</v>
      </c>
      <c r="G4" s="64" t="s">
        <v>1</v>
      </c>
      <c r="H4" s="4">
        <v>1</v>
      </c>
      <c r="I4" s="68" t="s">
        <v>2</v>
      </c>
      <c r="J4" s="20"/>
      <c r="K4" s="59">
        <f>DATE(D4,F4,H4)</f>
        <v>44105</v>
      </c>
      <c r="L4" s="61">
        <f>N(K4)</f>
        <v>44105</v>
      </c>
      <c r="M4" s="61">
        <f>M2+M3</f>
        <v>0</v>
      </c>
    </row>
    <row r="5" spans="1:18" x14ac:dyDescent="0.3">
      <c r="C5" s="10" t="s">
        <v>7</v>
      </c>
      <c r="D5" s="65">
        <f>IFERROR(IF(K3=TRUE,N6/100,""),"2016년 6월 9일 이전은 계산 불가")</f>
        <v>2.5000000000000001E-2</v>
      </c>
      <c r="E5" s="66"/>
      <c r="F5" s="66"/>
      <c r="G5" s="66"/>
      <c r="H5" s="66"/>
      <c r="I5" s="67"/>
      <c r="J5" s="72" t="s">
        <v>14</v>
      </c>
      <c r="K5" s="59"/>
      <c r="M5" s="62"/>
    </row>
    <row r="6" spans="1:18" x14ac:dyDescent="0.3">
      <c r="C6" s="10" t="s">
        <v>4</v>
      </c>
      <c r="D6" s="42">
        <v>200000000</v>
      </c>
      <c r="E6" s="43"/>
      <c r="F6" s="43"/>
      <c r="G6" s="43"/>
      <c r="H6" s="43"/>
      <c r="I6" s="44"/>
      <c r="J6" s="21">
        <f>D6</f>
        <v>200000000</v>
      </c>
      <c r="M6" s="61">
        <f>MATCH(MIN(M7:M14),M7:M14,0)</f>
        <v>1</v>
      </c>
      <c r="N6" s="61">
        <f>INDEX(N7:N14,M6,0)</f>
        <v>2.5</v>
      </c>
    </row>
    <row r="7" spans="1:18" ht="17.25" thickBot="1" x14ac:dyDescent="0.35">
      <c r="C7" s="11" t="s">
        <v>5</v>
      </c>
      <c r="D7" s="45">
        <v>200000</v>
      </c>
      <c r="E7" s="46"/>
      <c r="F7" s="46"/>
      <c r="G7" s="46"/>
      <c r="H7" s="46"/>
      <c r="I7" s="47"/>
      <c r="J7" s="21">
        <f>D7</f>
        <v>200000</v>
      </c>
      <c r="K7" s="59">
        <v>44103</v>
      </c>
      <c r="L7" s="61">
        <f>N(K7)</f>
        <v>44103</v>
      </c>
      <c r="M7" s="62">
        <f>IF(($L$4-L7)&lt;0,"",$L$4-L7)</f>
        <v>2</v>
      </c>
      <c r="N7" s="61">
        <v>2.5</v>
      </c>
      <c r="P7" s="61">
        <v>2021</v>
      </c>
      <c r="Q7" s="61">
        <v>1</v>
      </c>
      <c r="R7" s="61">
        <v>1</v>
      </c>
    </row>
    <row r="8" spans="1:18" ht="17.25" thickBot="1" x14ac:dyDescent="0.2">
      <c r="A8" s="2"/>
      <c r="B8" s="2"/>
      <c r="C8" s="48" t="s">
        <v>12</v>
      </c>
      <c r="D8" s="48"/>
      <c r="E8" s="48"/>
      <c r="F8" s="48"/>
      <c r="G8" s="48"/>
      <c r="H8" s="48"/>
      <c r="I8" s="48"/>
      <c r="J8" s="22"/>
      <c r="K8" s="59">
        <v>43979</v>
      </c>
      <c r="L8" s="61">
        <f t="shared" ref="L8:L14" si="0">N(K8)</f>
        <v>43979</v>
      </c>
      <c r="M8" s="62">
        <f t="shared" ref="M8:M14" si="1">IF(($L$4-L8)&lt;0,"",$L$4-L8)</f>
        <v>126</v>
      </c>
      <c r="N8" s="61">
        <v>4</v>
      </c>
      <c r="P8" s="61">
        <v>2020</v>
      </c>
      <c r="Q8" s="61">
        <v>2</v>
      </c>
      <c r="R8" s="61">
        <v>2</v>
      </c>
    </row>
    <row r="9" spans="1:18" ht="17.25" thickBot="1" x14ac:dyDescent="0.35">
      <c r="C9" s="17" t="s">
        <v>6</v>
      </c>
      <c r="D9" s="69">
        <f>IFERROR(ROUND(D6+(D7*12)/D5,-1),"-")</f>
        <v>296000000</v>
      </c>
      <c r="E9" s="70"/>
      <c r="F9" s="70"/>
      <c r="G9" s="70"/>
      <c r="H9" s="70"/>
      <c r="I9" s="71"/>
      <c r="J9" s="23">
        <f>D9</f>
        <v>296000000</v>
      </c>
      <c r="K9" s="59">
        <v>43907</v>
      </c>
      <c r="L9" s="61">
        <f t="shared" si="0"/>
        <v>43907</v>
      </c>
      <c r="M9" s="62">
        <f t="shared" si="1"/>
        <v>198</v>
      </c>
      <c r="N9" s="61">
        <v>4.25</v>
      </c>
      <c r="P9" s="61">
        <v>2019</v>
      </c>
      <c r="Q9" s="61">
        <v>3</v>
      </c>
      <c r="R9" s="61">
        <v>3</v>
      </c>
    </row>
    <row r="10" spans="1:18" ht="7.5" customHeight="1" x14ac:dyDescent="0.3">
      <c r="C10" s="3"/>
      <c r="D10" s="3"/>
      <c r="E10" s="3"/>
      <c r="F10" s="3"/>
      <c r="G10" s="3"/>
      <c r="H10" s="5"/>
      <c r="I10" s="5"/>
      <c r="J10" s="19"/>
      <c r="K10" s="59">
        <v>43754</v>
      </c>
      <c r="L10" s="61">
        <f t="shared" si="0"/>
        <v>43754</v>
      </c>
      <c r="M10" s="62">
        <f t="shared" si="1"/>
        <v>351</v>
      </c>
      <c r="N10" s="61">
        <v>4.75</v>
      </c>
      <c r="P10" s="61">
        <v>2018</v>
      </c>
      <c r="Q10" s="61">
        <v>4</v>
      </c>
      <c r="R10" s="61">
        <v>4</v>
      </c>
    </row>
    <row r="11" spans="1:18" ht="7.5" customHeight="1" x14ac:dyDescent="0.3">
      <c r="C11" s="3"/>
      <c r="D11" s="3"/>
      <c r="E11" s="3"/>
      <c r="F11" s="6"/>
      <c r="G11" s="6"/>
      <c r="H11" s="6"/>
      <c r="I11" s="6"/>
      <c r="J11" s="19"/>
      <c r="K11" s="59">
        <v>43664</v>
      </c>
      <c r="L11" s="61">
        <f t="shared" si="0"/>
        <v>43664</v>
      </c>
      <c r="M11" s="62">
        <f t="shared" si="1"/>
        <v>441</v>
      </c>
      <c r="N11" s="61">
        <v>5</v>
      </c>
      <c r="P11" s="61">
        <v>2017</v>
      </c>
      <c r="Q11" s="61">
        <v>5</v>
      </c>
      <c r="R11" s="61">
        <v>5</v>
      </c>
    </row>
    <row r="12" spans="1:18" ht="12.75" customHeight="1" thickBot="1" x14ac:dyDescent="0.35">
      <c r="C12" s="73" t="s">
        <v>11</v>
      </c>
      <c r="D12" s="73"/>
      <c r="E12" s="73"/>
      <c r="F12" s="73"/>
      <c r="G12" s="73"/>
      <c r="H12" s="73"/>
      <c r="I12" s="73"/>
      <c r="J12" s="19"/>
      <c r="K12" s="59">
        <v>43434</v>
      </c>
      <c r="L12" s="61">
        <f t="shared" si="0"/>
        <v>43434</v>
      </c>
      <c r="M12" s="62">
        <f t="shared" si="1"/>
        <v>671</v>
      </c>
      <c r="N12" s="61">
        <v>5.25</v>
      </c>
      <c r="P12" s="61">
        <v>2016</v>
      </c>
      <c r="Q12" s="61">
        <v>6</v>
      </c>
      <c r="R12" s="61">
        <v>6</v>
      </c>
    </row>
    <row r="13" spans="1:18" ht="12.75" customHeight="1" thickBot="1" x14ac:dyDescent="0.35">
      <c r="C13" s="12" t="s">
        <v>8</v>
      </c>
      <c r="D13" s="30" t="s">
        <v>16</v>
      </c>
      <c r="E13" s="31"/>
      <c r="F13" s="36" t="s">
        <v>9</v>
      </c>
      <c r="G13" s="36"/>
      <c r="H13" s="24" t="s">
        <v>10</v>
      </c>
      <c r="I13" s="25"/>
      <c r="J13" s="19"/>
      <c r="K13" s="59">
        <v>43069</v>
      </c>
      <c r="L13" s="61">
        <f t="shared" si="0"/>
        <v>43069</v>
      </c>
      <c r="M13" s="62">
        <f t="shared" si="1"/>
        <v>1036</v>
      </c>
      <c r="N13" s="61">
        <v>5</v>
      </c>
      <c r="Q13" s="61">
        <v>7</v>
      </c>
      <c r="R13" s="61">
        <v>7</v>
      </c>
    </row>
    <row r="14" spans="1:18" ht="12.75" customHeight="1" thickTop="1" x14ac:dyDescent="0.3">
      <c r="C14" s="13">
        <v>44103</v>
      </c>
      <c r="D14" s="32">
        <v>2</v>
      </c>
      <c r="E14" s="33"/>
      <c r="F14" s="37">
        <v>0.5</v>
      </c>
      <c r="G14" s="33"/>
      <c r="H14" s="26">
        <f>D14+F14</f>
        <v>2.5</v>
      </c>
      <c r="I14" s="27"/>
      <c r="J14" s="19"/>
      <c r="K14" s="59">
        <v>42530</v>
      </c>
      <c r="L14" s="61">
        <f t="shared" si="0"/>
        <v>42530</v>
      </c>
      <c r="M14" s="62">
        <f t="shared" si="1"/>
        <v>1575</v>
      </c>
      <c r="N14" s="61">
        <v>4.75</v>
      </c>
      <c r="Q14" s="61">
        <v>8</v>
      </c>
      <c r="R14" s="61">
        <v>8</v>
      </c>
    </row>
    <row r="15" spans="1:18" ht="12.75" customHeight="1" x14ac:dyDescent="0.3">
      <c r="C15" s="14">
        <v>43979</v>
      </c>
      <c r="D15" s="34">
        <v>3.5</v>
      </c>
      <c r="E15" s="35"/>
      <c r="F15" s="38">
        <v>0.5</v>
      </c>
      <c r="G15" s="35"/>
      <c r="H15" s="28">
        <f t="shared" ref="H15:H21" si="2">D15+F15</f>
        <v>4</v>
      </c>
      <c r="I15" s="29"/>
      <c r="J15" s="19"/>
      <c r="Q15" s="61">
        <v>9</v>
      </c>
      <c r="R15" s="61">
        <v>9</v>
      </c>
    </row>
    <row r="16" spans="1:18" ht="12.75" customHeight="1" x14ac:dyDescent="0.3">
      <c r="C16" s="15">
        <v>43907</v>
      </c>
      <c r="D16" s="49">
        <v>3.5</v>
      </c>
      <c r="E16" s="50"/>
      <c r="F16" s="53">
        <v>0.75</v>
      </c>
      <c r="G16" s="50"/>
      <c r="H16" s="54">
        <f t="shared" si="2"/>
        <v>4.25</v>
      </c>
      <c r="I16" s="55"/>
      <c r="Q16" s="61">
        <v>10</v>
      </c>
      <c r="R16" s="61">
        <v>10</v>
      </c>
    </row>
    <row r="17" spans="3:18" ht="12.75" customHeight="1" x14ac:dyDescent="0.3">
      <c r="C17" s="14">
        <v>43754</v>
      </c>
      <c r="D17" s="34">
        <v>3.5</v>
      </c>
      <c r="E17" s="35"/>
      <c r="F17" s="38">
        <v>1.25</v>
      </c>
      <c r="G17" s="35"/>
      <c r="H17" s="28">
        <f t="shared" si="2"/>
        <v>4.75</v>
      </c>
      <c r="I17" s="29"/>
      <c r="K17" s="59"/>
      <c r="L17" s="59"/>
      <c r="Q17" s="61">
        <v>11</v>
      </c>
      <c r="R17" s="61">
        <v>11</v>
      </c>
    </row>
    <row r="18" spans="3:18" ht="12.75" customHeight="1" x14ac:dyDescent="0.3">
      <c r="C18" s="15">
        <v>43664</v>
      </c>
      <c r="D18" s="49">
        <v>3.5</v>
      </c>
      <c r="E18" s="50"/>
      <c r="F18" s="53">
        <v>1.5</v>
      </c>
      <c r="G18" s="50"/>
      <c r="H18" s="54">
        <f t="shared" si="2"/>
        <v>5</v>
      </c>
      <c r="I18" s="55"/>
      <c r="L18" s="59"/>
      <c r="Q18" s="61">
        <v>12</v>
      </c>
      <c r="R18" s="61">
        <v>12</v>
      </c>
    </row>
    <row r="19" spans="3:18" ht="12.75" customHeight="1" x14ac:dyDescent="0.3">
      <c r="C19" s="14">
        <v>43434</v>
      </c>
      <c r="D19" s="34">
        <v>3.5</v>
      </c>
      <c r="E19" s="35"/>
      <c r="F19" s="38">
        <v>1.75</v>
      </c>
      <c r="G19" s="35"/>
      <c r="H19" s="28">
        <f t="shared" si="2"/>
        <v>5.25</v>
      </c>
      <c r="I19" s="29"/>
      <c r="L19" s="59"/>
      <c r="R19" s="61">
        <v>13</v>
      </c>
    </row>
    <row r="20" spans="3:18" ht="12.75" customHeight="1" x14ac:dyDescent="0.3">
      <c r="C20" s="15">
        <v>43069</v>
      </c>
      <c r="D20" s="49">
        <v>3.5</v>
      </c>
      <c r="E20" s="50"/>
      <c r="F20" s="53">
        <v>1.5</v>
      </c>
      <c r="G20" s="50"/>
      <c r="H20" s="54">
        <f t="shared" si="2"/>
        <v>5</v>
      </c>
      <c r="I20" s="55"/>
      <c r="L20" s="59"/>
      <c r="R20" s="61">
        <v>14</v>
      </c>
    </row>
    <row r="21" spans="3:18" ht="12.75" customHeight="1" thickBot="1" x14ac:dyDescent="0.35">
      <c r="C21" s="16">
        <v>42530</v>
      </c>
      <c r="D21" s="51">
        <v>3.5</v>
      </c>
      <c r="E21" s="52"/>
      <c r="F21" s="56">
        <v>1.25</v>
      </c>
      <c r="G21" s="52"/>
      <c r="H21" s="57">
        <f t="shared" si="2"/>
        <v>4.75</v>
      </c>
      <c r="I21" s="58"/>
      <c r="L21" s="59"/>
      <c r="R21" s="61">
        <v>15</v>
      </c>
    </row>
    <row r="22" spans="3:18" ht="6" customHeight="1" x14ac:dyDescent="0.3">
      <c r="L22" s="59"/>
      <c r="R22" s="61">
        <v>16</v>
      </c>
    </row>
    <row r="23" spans="3:18" x14ac:dyDescent="0.3">
      <c r="C23" s="76" t="s">
        <v>15</v>
      </c>
      <c r="D23" s="76"/>
      <c r="E23" s="76"/>
      <c r="F23" s="76"/>
      <c r="G23" s="76"/>
      <c r="H23" s="76"/>
      <c r="I23" s="76"/>
      <c r="L23" s="59"/>
      <c r="R23" s="61">
        <v>17</v>
      </c>
    </row>
    <row r="24" spans="3:18" x14ac:dyDescent="0.3">
      <c r="C24" s="75"/>
      <c r="D24" s="75"/>
      <c r="E24" s="75"/>
      <c r="F24" s="75"/>
      <c r="G24" s="75"/>
      <c r="H24" s="75"/>
      <c r="I24" s="75"/>
      <c r="L24" s="59"/>
      <c r="R24" s="61">
        <v>18</v>
      </c>
    </row>
    <row r="25" spans="3:18" x14ac:dyDescent="0.3">
      <c r="C25" s="74"/>
      <c r="D25" s="74"/>
      <c r="E25" s="74"/>
      <c r="F25" s="74"/>
      <c r="G25" s="74"/>
      <c r="H25" s="74"/>
      <c r="I25" s="74"/>
      <c r="R25" s="61">
        <v>19</v>
      </c>
    </row>
    <row r="26" spans="3:18" x14ac:dyDescent="0.3">
      <c r="R26" s="61">
        <v>20</v>
      </c>
    </row>
    <row r="27" spans="3:18" x14ac:dyDescent="0.3">
      <c r="R27" s="61">
        <v>21</v>
      </c>
    </row>
    <row r="28" spans="3:18" x14ac:dyDescent="0.3">
      <c r="R28" s="61">
        <v>22</v>
      </c>
    </row>
    <row r="29" spans="3:18" x14ac:dyDescent="0.3">
      <c r="R29" s="61">
        <v>23</v>
      </c>
    </row>
    <row r="30" spans="3:18" x14ac:dyDescent="0.3">
      <c r="R30" s="61">
        <v>24</v>
      </c>
    </row>
    <row r="31" spans="3:18" x14ac:dyDescent="0.3">
      <c r="R31" s="61">
        <v>25</v>
      </c>
    </row>
    <row r="32" spans="3:18" x14ac:dyDescent="0.3">
      <c r="R32" s="61">
        <v>26</v>
      </c>
    </row>
    <row r="33" spans="18:18" x14ac:dyDescent="0.3">
      <c r="R33" s="61">
        <v>27</v>
      </c>
    </row>
    <row r="34" spans="18:18" x14ac:dyDescent="0.3">
      <c r="R34" s="61">
        <v>28</v>
      </c>
    </row>
    <row r="35" spans="18:18" x14ac:dyDescent="0.3">
      <c r="R35" s="61">
        <v>29</v>
      </c>
    </row>
    <row r="36" spans="18:18" x14ac:dyDescent="0.3">
      <c r="R36" s="61">
        <v>30</v>
      </c>
    </row>
    <row r="37" spans="18:18" x14ac:dyDescent="0.3">
      <c r="R37" s="61">
        <v>31</v>
      </c>
    </row>
  </sheetData>
  <sheetProtection password="CB18" sheet="1" objects="1" scenarios="1" selectLockedCells="1"/>
  <mergeCells count="38">
    <mergeCell ref="C23:I23"/>
    <mergeCell ref="C24:I24"/>
    <mergeCell ref="C25:I25"/>
    <mergeCell ref="H16:I16"/>
    <mergeCell ref="H17:I17"/>
    <mergeCell ref="F20:G20"/>
    <mergeCell ref="F21:G21"/>
    <mergeCell ref="H21:I21"/>
    <mergeCell ref="H18:I18"/>
    <mergeCell ref="H19:I19"/>
    <mergeCell ref="H20:I20"/>
    <mergeCell ref="D18:E18"/>
    <mergeCell ref="D19:E19"/>
    <mergeCell ref="D20:E20"/>
    <mergeCell ref="D21:E21"/>
    <mergeCell ref="F16:G16"/>
    <mergeCell ref="F18:G18"/>
    <mergeCell ref="F19:G19"/>
    <mergeCell ref="D16:E16"/>
    <mergeCell ref="D17:E17"/>
    <mergeCell ref="F17:G17"/>
    <mergeCell ref="C2:I2"/>
    <mergeCell ref="D5:I5"/>
    <mergeCell ref="C12:I12"/>
    <mergeCell ref="D6:I6"/>
    <mergeCell ref="D7:I7"/>
    <mergeCell ref="D9:I9"/>
    <mergeCell ref="C3:I3"/>
    <mergeCell ref="C8:I8"/>
    <mergeCell ref="H13:I13"/>
    <mergeCell ref="H14:I14"/>
    <mergeCell ref="H15:I15"/>
    <mergeCell ref="D13:E13"/>
    <mergeCell ref="D14:E14"/>
    <mergeCell ref="D15:E15"/>
    <mergeCell ref="F13:G13"/>
    <mergeCell ref="F14:G14"/>
    <mergeCell ref="F15:G15"/>
  </mergeCells>
  <phoneticPr fontId="1" type="noConversion"/>
  <conditionalFormatting sqref="J6">
    <cfRule type="expression" dxfId="2" priority="3">
      <formula>$D$6=0</formula>
    </cfRule>
  </conditionalFormatting>
  <conditionalFormatting sqref="J7">
    <cfRule type="expression" dxfId="1" priority="2">
      <formula>$D$7=0</formula>
    </cfRule>
  </conditionalFormatting>
  <conditionalFormatting sqref="J9">
    <cfRule type="expression" dxfId="0" priority="1">
      <formula>$D$9=0</formula>
    </cfRule>
  </conditionalFormatting>
  <dataValidations count="8">
    <dataValidation type="list" allowBlank="1" showInputMessage="1" showErrorMessage="1" sqref="D4">
      <formula1>$P$7:$P$12</formula1>
    </dataValidation>
    <dataValidation type="list" allowBlank="1" showInputMessage="1" showErrorMessage="1" sqref="F4">
      <formula1>IF(D4&gt;2016,$Q$7:$Q$18,$Q$12:$Q$18)</formula1>
    </dataValidation>
    <dataValidation allowBlank="1" showInputMessage="1" showErrorMessage="1" error="2016년 6월 9일 이전 계약은 계산 불가" sqref="D5:I5"/>
    <dataValidation type="custom" allowBlank="1" showErrorMessage="1" error="12" sqref="M5">
      <formula1>M5=0</formula1>
    </dataValidation>
    <dataValidation type="whole" allowBlank="1" showInputMessage="1" showErrorMessage="1" sqref="D6:I6">
      <formula1>0</formula1>
      <formula2>9.99999999999999E+24</formula2>
    </dataValidation>
    <dataValidation type="whole" allowBlank="1" showInputMessage="1" showErrorMessage="1" sqref="D7:I7">
      <formula1>0</formula1>
      <formula2>9.99999999999999E+22</formula2>
    </dataValidation>
    <dataValidation type="custom" operator="notBetween" allowBlank="1" showInputMessage="1" showErrorMessage="1" sqref="L2">
      <formula1>L2&lt;0</formula1>
    </dataValidation>
    <dataValidation type="list" allowBlank="1" showInputMessage="1" showErrorMessage="1" error="2016년 6월 9일 이전 계약은 계산 불가" sqref="H4">
      <formula1>IF($M$4&lt;2,$R$7:$R$37,$R$15:$R$37)</formula1>
    </dataValidation>
  </dataValidations>
  <pageMargins left="0.7" right="0.7" top="0.75" bottom="0.75" header="0.3" footer="0.3"/>
  <pageSetup paperSize="9" orientation="portrait" r:id="rId1"/>
  <ignoredErrors>
    <ignoredError sqref="N6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NUC_Jaebin</dc:creator>
  <cp:lastModifiedBy>Windows 사용자</cp:lastModifiedBy>
  <dcterms:created xsi:type="dcterms:W3CDTF">2021-01-05T10:30:24Z</dcterms:created>
  <dcterms:modified xsi:type="dcterms:W3CDTF">2021-04-22T01:42:25Z</dcterms:modified>
</cp:coreProperties>
</file>